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T:\Klucas_Christopher.CK\Gail's T Drive\FORMS\Water Quality\wq-wwtp\"/>
    </mc:Choice>
  </mc:AlternateContent>
  <xr:revisionPtr revIDLastSave="0" documentId="13_ncr:1_{56AD168D-5A81-4E28-B29F-8BA60BECC84A}" xr6:coauthVersionLast="47" xr6:coauthVersionMax="47" xr10:uidLastSave="{00000000-0000-0000-0000-000000000000}"/>
  <bookViews>
    <workbookView xWindow="-120" yWindow="-120" windowWidth="29040" windowHeight="15840" xr2:uid="{00000000-000D-0000-FFFF-FFFF00000000}"/>
  </bookViews>
  <sheets>
    <sheet name="Instructions" sheetId="1" r:id="rId1"/>
    <sheet name="Design Flows - Table 2" sheetId="2" r:id="rId2"/>
    <sheet name="Design Loadings - Table 3" sheetId="3" r:id="rId3"/>
    <sheet name="Summary Table 4" sheetId="4" r:id="rId4"/>
  </sheets>
  <definedNames>
    <definedName name="_xlnm.Print_Area" localSheetId="3">'Summary Table 4'!$A$1:$J$27</definedName>
    <definedName name="Z_422EF630_D64D_41CE_8EC7_A9FEBA2356C7_.wvu.Cols" localSheetId="1" hidden="1">'Design Flows - Table 2'!$M:$N</definedName>
    <definedName name="Z_422EF630_D64D_41CE_8EC7_A9FEBA2356C7_.wvu.PrintArea" localSheetId="1" hidden="1">'Design Flows - Table 2'!$A$1:$L$59</definedName>
    <definedName name="Z_422EF630_D64D_41CE_8EC7_A9FEBA2356C7_.wvu.PrintArea" localSheetId="2" hidden="1">'Design Loadings - Table 3'!$A$1:$G$51</definedName>
    <definedName name="Z_422EF630_D64D_41CE_8EC7_A9FEBA2356C7_.wvu.PrintArea" localSheetId="0" hidden="1">Instructions!$A$2:$N$13</definedName>
    <definedName name="Z_6A9177DD_EA44_44FA_89A1_E4233C7B936E_.wvu.Cols" localSheetId="1" hidden="1">'Design Flows - Table 2'!$M:$N</definedName>
    <definedName name="Z_6A9177DD_EA44_44FA_89A1_E4233C7B936E_.wvu.PrintArea" localSheetId="1" hidden="1">'Design Flows - Table 2'!$A$1:$L$59</definedName>
    <definedName name="Z_6A9177DD_EA44_44FA_89A1_E4233C7B936E_.wvu.PrintArea" localSheetId="2" hidden="1">'Design Loadings - Table 3'!$A$1:$G$51</definedName>
    <definedName name="Z_6A9177DD_EA44_44FA_89A1_E4233C7B936E_.wvu.PrintArea" localSheetId="0" hidden="1">Instructions!$A$2:$N$13</definedName>
    <definedName name="Z_D6560975_BA55_4744_B02B_9192948B02AD_.wvu.Cols" localSheetId="1" hidden="1">'Design Flows - Table 2'!$M:$N</definedName>
    <definedName name="Z_D6560975_BA55_4744_B02B_9192948B02AD_.wvu.PrintArea" localSheetId="1" hidden="1">'Design Flows - Table 2'!$A$1:$L$59</definedName>
    <definedName name="Z_D6560975_BA55_4744_B02B_9192948B02AD_.wvu.PrintArea" localSheetId="2" hidden="1">'Design Loadings - Table 3'!$A$1:$G$51</definedName>
    <definedName name="Z_D6560975_BA55_4744_B02B_9192948B02AD_.wvu.PrintArea" localSheetId="0" hidden="1">Instructions!$A$2:$N$13</definedName>
  </definedNames>
  <calcPr calcId="191029"/>
  <customWorkbookViews>
    <customWorkbookView name="Meyer, Pam - Personal View" guid="{D6560975-BA55-4744-B02B-9192948B02AD}" mergeInterval="0" personalView="1" maximized="1" xWindow="1911" yWindow="-9" windowWidth="1938" windowHeight="1098" activeSheetId="2"/>
    <customWorkbookView name="Posteuca, Gabriel - Personal View" guid="{422EF630-D64D-41CE-8EC7-A9FEBA2356C7}" mergeInterval="0" personalView="1" maximized="1" windowWidth="1676" windowHeight="928" activeSheetId="1"/>
    <customWorkbookView name="Skowronek, Gail - Personal View" guid="{6A9177DD-EA44-44FA-89A1-E4233C7B936E}" mergeInterval="0" personalView="1" maximized="1" xWindow="-8" yWindow="-8" windowWidth="1696" windowHeight="102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 i="3" l="1"/>
  <c r="D12" i="3"/>
  <c r="C4" i="4"/>
  <c r="G36" i="3"/>
  <c r="G38" i="3" s="1"/>
  <c r="F36" i="3"/>
  <c r="F38" i="3" s="1"/>
  <c r="G30" i="3"/>
  <c r="G31" i="3" s="1"/>
  <c r="F30" i="3"/>
  <c r="F32" i="3" s="1"/>
  <c r="G24" i="3"/>
  <c r="G28" i="3" s="1"/>
  <c r="F24" i="3"/>
  <c r="F28" i="3" s="1"/>
  <c r="G18" i="3"/>
  <c r="G21" i="3" s="1"/>
  <c r="F18" i="3"/>
  <c r="F20" i="3" s="1"/>
  <c r="F19" i="3" l="1"/>
  <c r="F33" i="3"/>
  <c r="F25" i="3"/>
  <c r="G33" i="3"/>
  <c r="G25" i="3"/>
  <c r="F21" i="3"/>
  <c r="F26" i="3"/>
  <c r="F22" i="3"/>
  <c r="G26" i="3"/>
  <c r="F39" i="3"/>
  <c r="G39" i="3"/>
  <c r="G32" i="3"/>
  <c r="G40" i="3"/>
  <c r="F37" i="3"/>
  <c r="F40" i="3"/>
  <c r="G37" i="3"/>
  <c r="G34" i="3"/>
  <c r="F31" i="3"/>
  <c r="F34" i="3"/>
  <c r="F27" i="3"/>
  <c r="G27" i="3"/>
  <c r="G20" i="3"/>
  <c r="G22" i="3"/>
  <c r="G19" i="3"/>
  <c r="B4" i="3" l="1"/>
  <c r="B7" i="3"/>
  <c r="B6" i="3"/>
  <c r="B5" i="3"/>
  <c r="K49" i="2"/>
  <c r="K38" i="2"/>
  <c r="K24" i="2"/>
  <c r="K23" i="2"/>
  <c r="K16" i="2"/>
  <c r="K12" i="2"/>
  <c r="K13" i="2" s="1"/>
  <c r="K18" i="2" s="1"/>
  <c r="G6" i="4" l="1"/>
  <c r="C7" i="4"/>
  <c r="C6" i="4"/>
  <c r="C5" i="4"/>
  <c r="N52" i="2" l="1"/>
  <c r="N51" i="2"/>
  <c r="N50" i="2"/>
  <c r="N48" i="2"/>
  <c r="N47" i="2"/>
  <c r="N46" i="2"/>
  <c r="N41" i="2"/>
  <c r="N40" i="2"/>
  <c r="N39" i="2"/>
  <c r="N37" i="2"/>
  <c r="N33" i="2"/>
  <c r="N31" i="2"/>
  <c r="N27" i="2"/>
  <c r="N26" i="2"/>
  <c r="N25" i="2"/>
  <c r="N22" i="2"/>
  <c r="N21" i="2"/>
  <c r="N19" i="2"/>
  <c r="N17" i="2"/>
  <c r="N15" i="2"/>
  <c r="N14" i="2"/>
  <c r="N10" i="2"/>
  <c r="N11" i="2"/>
  <c r="K53" i="2" l="1"/>
  <c r="K42" i="2"/>
  <c r="F12" i="3" s="1"/>
  <c r="K32" i="2"/>
  <c r="K20" i="2"/>
  <c r="K28" i="2" s="1"/>
  <c r="C13" i="4" l="1"/>
  <c r="E13" i="4" s="1"/>
  <c r="C14" i="4"/>
  <c r="E14" i="4" s="1"/>
  <c r="E16" i="4" s="1"/>
  <c r="G12" i="3"/>
  <c r="C11" i="4"/>
  <c r="E11" i="4" s="1"/>
  <c r="F16" i="3" l="1"/>
  <c r="F51" i="3" s="1"/>
  <c r="F14" i="3"/>
  <c r="F47" i="3" s="1"/>
  <c r="F43" i="3"/>
  <c r="F15" i="3"/>
  <c r="F49" i="3" s="1"/>
  <c r="F13" i="3"/>
  <c r="F45" i="3" s="1"/>
  <c r="E23" i="4"/>
  <c r="E24" i="4"/>
  <c r="G16" i="3"/>
  <c r="G51" i="3" s="1"/>
  <c r="G15" i="3"/>
  <c r="G49" i="3" s="1"/>
  <c r="G13" i="3"/>
  <c r="G45" i="3" s="1"/>
  <c r="G14" i="3"/>
  <c r="G47" i="3" s="1"/>
  <c r="G43" i="3"/>
  <c r="E19" i="4"/>
  <c r="E26" i="4"/>
  <c r="E17" i="4"/>
  <c r="E27" i="4"/>
  <c r="E18" i="4"/>
  <c r="E21" i="4"/>
  <c r="E25" i="4"/>
  <c r="E22" i="4"/>
  <c r="K31" i="2"/>
  <c r="K34" i="2" s="1"/>
  <c r="C12" i="4" s="1"/>
  <c r="E12" i="4" s="1"/>
  <c r="F48" i="3" l="1"/>
  <c r="G46" i="3"/>
  <c r="G44" i="3"/>
  <c r="G48" i="3"/>
  <c r="F50" i="3"/>
  <c r="F46" i="3"/>
  <c r="F44" i="3"/>
  <c r="G5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Posteuca, Gabriel</author>
  </authors>
  <commentList>
    <comment ref="G24" authorId="0" shapeId="0" xr:uid="{00000000-0006-0000-0100-000001000000}">
      <text>
        <r>
          <rPr>
            <sz val="8"/>
            <color indexed="81"/>
            <rFont val="Tahoma"/>
            <family val="2"/>
          </rPr>
          <t xml:space="preserve">gallons per capita per day
</t>
        </r>
      </text>
    </comment>
    <comment ref="G38" authorId="0" shapeId="0" xr:uid="{00000000-0006-0000-0100-000002000000}">
      <text>
        <r>
          <rPr>
            <sz val="8"/>
            <color indexed="81"/>
            <rFont val="Tahoma"/>
            <family val="2"/>
          </rPr>
          <t xml:space="preserve">gallons per capita per day
</t>
        </r>
      </text>
    </comment>
    <comment ref="G49" authorId="0" shapeId="0" xr:uid="{00000000-0006-0000-0100-000003000000}">
      <text>
        <r>
          <rPr>
            <sz val="8"/>
            <color indexed="81"/>
            <rFont val="Tahoma"/>
            <family val="2"/>
          </rPr>
          <t xml:space="preserve">gallons per capita per day
</t>
        </r>
      </text>
    </comment>
  </commentList>
</comments>
</file>

<file path=xl/sharedStrings.xml><?xml version="1.0" encoding="utf-8"?>
<sst xmlns="http://schemas.openxmlformats.org/spreadsheetml/2006/main" count="303" uniqueCount="132">
  <si>
    <t>ADW</t>
  </si>
  <si>
    <t>AWW</t>
  </si>
  <si>
    <t>Population</t>
  </si>
  <si>
    <t>     </t>
  </si>
  <si>
    <t>Flow, GPD</t>
  </si>
  <si>
    <t>TSS, #/day</t>
  </si>
  <si>
    <t>P, #/day</t>
  </si>
  <si>
    <t>Number</t>
  </si>
  <si>
    <t>Industrial</t>
  </si>
  <si>
    <t>Rated Flow, GPD</t>
  </si>
  <si>
    <t>Other (Specify)</t>
  </si>
  <si>
    <t>GPD</t>
  </si>
  <si>
    <t>Total</t>
  </si>
  <si>
    <t>TSS, mg/l</t>
  </si>
  <si>
    <t>P, mg/l</t>
  </si>
  <si>
    <t>Present peak hourly dry weather flow</t>
  </si>
  <si>
    <t>Present peak hourly flow during high ground water period (no runoff)</t>
  </si>
  <si>
    <t>Present hourly flow during high ground water period and runoff at point of greatest distance between Curves Y and Z</t>
  </si>
  <si>
    <t>Present peak hourly inflow adjusted for a 5-year 1-hour rainfall event</t>
  </si>
  <si>
    <t>Present peak hourly infiltration [same as (4)]</t>
  </si>
  <si>
    <t>Present peak hourly adjusted inflow [same as (8)]</t>
  </si>
  <si>
    <t>Peak hourly flow from planned industrial increase</t>
  </si>
  <si>
    <t>Estimated peak hourly flow from future unidentified industries</t>
  </si>
  <si>
    <t>Peak hourly flow from other future increases</t>
  </si>
  <si>
    <t>Peak hourly wet weather design flow [(1)+(11)+(14)+(15)+(16)+(17)+(18)]</t>
  </si>
  <si>
    <t>Peak hourly wet weather design flow [same as (19)]</t>
  </si>
  <si>
    <t>Gallons Per Day</t>
  </si>
  <si>
    <t>Present average dry weather flow</t>
  </si>
  <si>
    <t>@</t>
  </si>
  <si>
    <t>Dates during which actual flow data was recorded and its probable degree of accuracy.</t>
  </si>
  <si>
    <t>Ground water elevation data relative to the collection system, during the time period when flow data was recorded.</t>
  </si>
  <si>
    <t>Rainfall data during the time period when flow data was recorded and how the amount of rainfall compares to normal seasons.</t>
  </si>
  <si>
    <t>Probable degree of accuracy of flow reduction due to proposed or completed I/I correction or elimination of bypasses.</t>
  </si>
  <si>
    <t>Population increase:</t>
  </si>
  <si>
    <t>persons</t>
  </si>
  <si>
    <t xml:space="preserve">gpcd </t>
  </si>
  <si>
    <t>Location</t>
  </si>
  <si>
    <t>Date</t>
  </si>
  <si>
    <t>Present peak hourly inflow adjusted for a 5-year 1-hour rainfall event [same as (8)]</t>
  </si>
  <si>
    <t>gpcd     multiplied by 2.5 (peaking factor)</t>
  </si>
  <si>
    <t>=</t>
  </si>
  <si>
    <t>-</t>
  </si>
  <si>
    <t>+</t>
  </si>
  <si>
    <t>Source</t>
  </si>
  <si>
    <t>Present peak hourly dry weather flow [same as (1)]</t>
  </si>
  <si>
    <t>Present hourly flow during high ground water (no runoff) at same time of day as (5) measurement</t>
  </si>
  <si>
    <t>Present peak hourly inflow</t>
  </si>
  <si>
    <t>Peak hourly infiltration cost effective to eliminate</t>
  </si>
  <si>
    <t>Peak hourly infiltration after rehabilitation (where rehabilitation is cost effective)</t>
  </si>
  <si>
    <t>Peak hourly inflow cost effective to eliminate</t>
  </si>
  <si>
    <t>Peak hourly inflow after rehabilitation (where rehabilitation is cost effective)</t>
  </si>
  <si>
    <t>Present peak inflow adjusted for a 25-year 1-hour rainfall event</t>
  </si>
  <si>
    <t>Peak instantaneous wet weather design flow</t>
  </si>
  <si>
    <t>Average flow from planned industrial increase</t>
  </si>
  <si>
    <t>Estimated average flow from other future unidentified industries</t>
  </si>
  <si>
    <t>Average flow from other future increases</t>
  </si>
  <si>
    <t>Average dry weather design flow [(24)+(25)+(26)+(27)+(28)]</t>
  </si>
  <si>
    <t>Average infiltration after rehabilitation (where rehabilitation is cost effective)</t>
  </si>
  <si>
    <t>Average inflow after rehabilitation (where rehabilitation is cost effective)</t>
  </si>
  <si>
    <t>Average wet weather design flow [(30)+(31)+(32)+(33)+(34)+(35)+(36)]</t>
  </si>
  <si>
    <t>(C) Determination of average dry weather design flow (ADW):</t>
  </si>
  <si>
    <t>(B) Determination of peak instantaneous wet weather design flow (PIWW):</t>
  </si>
  <si>
    <t>(A) Determination of peak hourly wet weather design flows (PHWW):</t>
  </si>
  <si>
    <t>(D) Determination of average wet weather design flow (AWW):</t>
  </si>
  <si>
    <t xml:space="preserve">  (30 day average for mechanical plants, 180 day average for controlled discharge ponds)</t>
  </si>
  <si>
    <t>action</t>
  </si>
  <si>
    <t>Consultant</t>
  </si>
  <si>
    <t>MGD</t>
  </si>
  <si>
    <t>DMR Data</t>
  </si>
  <si>
    <t>Estimate</t>
  </si>
  <si>
    <t>Instructions</t>
  </si>
  <si>
    <t>To use this spreadsheet, follow the steps detailed below. The proper input location for each step is identified on the worksheets where appropriate. All input locations are shaded blue or green to distinguish them from calculation cells in the worksheets.</t>
  </si>
  <si>
    <t>Calculation cell - no color</t>
  </si>
  <si>
    <t>General information</t>
  </si>
  <si>
    <t>Design flow determination worksheet</t>
  </si>
  <si>
    <t>Design loading determination worksheet</t>
  </si>
  <si>
    <r>
      <t>BOD</t>
    </r>
    <r>
      <rPr>
        <vertAlign val="subscript"/>
        <sz val="10"/>
        <color theme="1"/>
        <rFont val="Arial"/>
        <family val="2"/>
      </rPr>
      <t>5</t>
    </r>
    <r>
      <rPr>
        <sz val="10"/>
        <color theme="1"/>
        <rFont val="Arial"/>
        <family val="2"/>
      </rPr>
      <t>, #/day</t>
    </r>
  </si>
  <si>
    <r>
      <t>NH</t>
    </r>
    <r>
      <rPr>
        <vertAlign val="subscript"/>
        <sz val="10"/>
        <color theme="1"/>
        <rFont val="Arial"/>
        <family val="2"/>
      </rPr>
      <t>3</t>
    </r>
    <r>
      <rPr>
        <sz val="10"/>
        <color theme="1"/>
        <rFont val="Arial"/>
        <family val="2"/>
      </rPr>
      <t>-N, #/day</t>
    </r>
  </si>
  <si>
    <r>
      <t>BOD</t>
    </r>
    <r>
      <rPr>
        <vertAlign val="subscript"/>
        <sz val="10"/>
        <color theme="1"/>
        <rFont val="Arial"/>
        <family val="2"/>
      </rPr>
      <t>5</t>
    </r>
    <r>
      <rPr>
        <sz val="10"/>
        <color theme="1"/>
        <rFont val="Arial"/>
        <family val="2"/>
      </rPr>
      <t>, mg/l</t>
    </r>
  </si>
  <si>
    <r>
      <t>NH</t>
    </r>
    <r>
      <rPr>
        <vertAlign val="subscript"/>
        <sz val="10"/>
        <color theme="1"/>
        <rFont val="Arial"/>
        <family val="2"/>
      </rPr>
      <t>3</t>
    </r>
    <r>
      <rPr>
        <sz val="10"/>
        <color theme="1"/>
        <rFont val="Arial"/>
        <family val="2"/>
      </rPr>
      <t>-N, mg/l</t>
    </r>
  </si>
  <si>
    <t>Project name</t>
  </si>
  <si>
    <t>Completed by</t>
  </si>
  <si>
    <t>Residential waste</t>
  </si>
  <si>
    <t>Out-of-town students and workers</t>
  </si>
  <si>
    <t>Seasonal residents</t>
  </si>
  <si>
    <t>Text input cell - green</t>
  </si>
  <si>
    <t>Number input cell - blue</t>
  </si>
  <si>
    <t>Gallons per day</t>
  </si>
  <si>
    <t>(E) Critical data (including a graphical display similar to Figure 1), methodology, and a discussion on the following items 
shall be included with the above calculations:</t>
  </si>
  <si>
    <t>Intentionally Blank</t>
  </si>
  <si>
    <t>Input Cell - blue</t>
  </si>
  <si>
    <r>
      <rPr>
        <b/>
        <sz val="10"/>
        <color theme="1"/>
        <rFont val="Arial"/>
        <family val="2"/>
      </rPr>
      <t>Step 2:</t>
    </r>
    <r>
      <rPr>
        <sz val="10"/>
        <color theme="1"/>
        <rFont val="Arial"/>
        <family val="2"/>
      </rPr>
      <t xml:space="preserve">  Input the flow data into the</t>
    </r>
    <r>
      <rPr>
        <b/>
        <sz val="10"/>
        <color theme="1"/>
        <rFont val="Arial"/>
        <family val="2"/>
      </rPr>
      <t xml:space="preserve"> Design Flows - Table 2 </t>
    </r>
    <r>
      <rPr>
        <sz val="10"/>
        <color theme="1"/>
        <rFont val="Arial"/>
        <family val="2"/>
      </rPr>
      <t>worksheet. Use the Source column to indicate where the data came from.</t>
    </r>
  </si>
  <si>
    <t>PHWW</t>
  </si>
  <si>
    <t>PIWW</t>
  </si>
  <si>
    <t>gpd</t>
  </si>
  <si>
    <t>BOD</t>
  </si>
  <si>
    <t>TSS</t>
  </si>
  <si>
    <t>Phos</t>
  </si>
  <si>
    <t>Nitrogen</t>
  </si>
  <si>
    <t>Others (list)</t>
  </si>
  <si>
    <t>#/day</t>
  </si>
  <si>
    <t>mg/l</t>
  </si>
  <si>
    <t>Design flow and loading summary table</t>
  </si>
  <si>
    <t>mgd</t>
  </si>
  <si>
    <t>flow from table 2</t>
  </si>
  <si>
    <t>mg/l based on AWW flow</t>
  </si>
  <si>
    <t>https://www.pca.state.mn.us/business-with-us/engineering-and-technical-information-for-construction-or-expansion</t>
  </si>
  <si>
    <r>
      <rPr>
        <b/>
        <sz val="10"/>
        <rFont val="Arial"/>
        <family val="2"/>
      </rPr>
      <t>Step 4:</t>
    </r>
    <r>
      <rPr>
        <sz val="10"/>
        <rFont val="Arial"/>
        <family val="2"/>
      </rPr>
      <t xml:space="preserve">  Input the average dry weather (ADW) and average wet weather (AWW) data into the </t>
    </r>
    <r>
      <rPr>
        <b/>
        <sz val="10"/>
        <rFont val="Arial"/>
        <family val="2"/>
      </rPr>
      <t xml:space="preserve">Design Loadings - Table 3 </t>
    </r>
    <r>
      <rPr>
        <sz val="10"/>
        <rFont val="Arial"/>
        <family val="2"/>
      </rPr>
      <t>worksheet.</t>
    </r>
  </si>
  <si>
    <r>
      <rPr>
        <b/>
        <sz val="10"/>
        <rFont val="Arial"/>
        <family val="2"/>
      </rPr>
      <t>Step 5:</t>
    </r>
    <r>
      <rPr>
        <sz val="10"/>
        <rFont val="Arial"/>
        <family val="2"/>
      </rPr>
      <t xml:space="preserve">  Input the design loadings in #/day to </t>
    </r>
    <r>
      <rPr>
        <b/>
        <sz val="10"/>
        <rFont val="Arial"/>
        <family val="2"/>
      </rPr>
      <t>Summary Table 4</t>
    </r>
    <r>
      <rPr>
        <sz val="10"/>
        <rFont val="Arial"/>
        <family val="2"/>
      </rPr>
      <t xml:space="preserve">. Table 2 and Table 4 are required submittals for Facility Plan approval with documentation used to determine loadings attached. </t>
    </r>
  </si>
  <si>
    <r>
      <rPr>
        <b/>
        <sz val="10"/>
        <rFont val="Arial"/>
        <family val="2"/>
      </rPr>
      <t>Step 1:</t>
    </r>
    <r>
      <rPr>
        <sz val="11"/>
        <rFont val="Calibri"/>
        <family val="2"/>
        <scheme val="minor"/>
      </rPr>
      <t xml:space="preserve">  </t>
    </r>
    <r>
      <rPr>
        <sz val="10"/>
        <rFont val="Arial"/>
        <family val="2"/>
      </rPr>
      <t xml:space="preserve">Input the facility data into the </t>
    </r>
    <r>
      <rPr>
        <b/>
        <sz val="10"/>
        <rFont val="Arial"/>
        <family val="2"/>
      </rPr>
      <t xml:space="preserve">Design Flows - Table 2 </t>
    </r>
    <r>
      <rPr>
        <sz val="10"/>
        <rFont val="Arial"/>
        <family val="2"/>
      </rPr>
      <t>worksheet</t>
    </r>
    <r>
      <rPr>
        <b/>
        <sz val="10"/>
        <rFont val="Arial"/>
        <family val="2"/>
      </rPr>
      <t xml:space="preserve"> </t>
    </r>
    <r>
      <rPr>
        <sz val="10"/>
        <rFont val="Arial"/>
        <family val="2"/>
      </rPr>
      <t>(see tab on bottom bar below). This information will automatically be carried forward to the Design Loadings - Table 3 worksheet and Summary Table 4.</t>
    </r>
  </si>
  <si>
    <r>
      <rPr>
        <b/>
        <sz val="10"/>
        <rFont val="Arial"/>
        <family val="2"/>
      </rPr>
      <t>Step 3:</t>
    </r>
    <r>
      <rPr>
        <sz val="10"/>
        <rFont val="Arial"/>
        <family val="2"/>
      </rPr>
      <t xml:space="preserve">  Input the Unit Basis into the </t>
    </r>
    <r>
      <rPr>
        <b/>
        <sz val="10"/>
        <rFont val="Arial"/>
        <family val="2"/>
      </rPr>
      <t>Design Loadings - Table 3</t>
    </r>
    <r>
      <rPr>
        <sz val="10"/>
        <rFont val="Arial"/>
        <family val="2"/>
      </rPr>
      <t xml:space="preserve"> worksheet. Table 3 is not a required submittal. Other methods of determining design loadings are acceptable, but must be attached with this form. Design loadings in pounds per day (#/day) must be entered in </t>
    </r>
    <r>
      <rPr>
        <b/>
        <sz val="10"/>
        <rFont val="Arial"/>
        <family val="2"/>
      </rPr>
      <t>Summary Table 4.</t>
    </r>
  </si>
  <si>
    <r>
      <t xml:space="preserve">This analysis spreadsheet is a tool for evaluation of wastewater treatment plant design data. A detailed analysis of existing flow conditions and the use of adequate flow estimates will determine the hydraulic and pollutant removal capacity needed to properly treat the wastewater and comply with permit conditions. Refer to the Minnesota Pollution Control Agency (MPCA) guidance document </t>
    </r>
    <r>
      <rPr>
        <i/>
        <sz val="10"/>
        <color theme="1"/>
        <rFont val="Arial"/>
        <family val="2"/>
      </rPr>
      <t>Design flow and loading determination. Guidelines for Wastewater Treatment Plants</t>
    </r>
    <r>
      <rPr>
        <sz val="10"/>
        <color theme="1"/>
        <rFont val="Arial"/>
        <family val="2"/>
      </rPr>
      <t xml:space="preserve"> (wq-wwtp5-20) for definitions, background, Table 1, and further details. This guidance document can be found on the MPCA website at: </t>
    </r>
  </si>
  <si>
    <r>
      <t xml:space="preserve">For a mechanical plant with an existing sanitary sewer system, the tab </t>
    </r>
    <r>
      <rPr>
        <b/>
        <sz val="10"/>
        <rFont val="Arial"/>
        <family val="2"/>
      </rPr>
      <t>Design Flows - Table 2</t>
    </r>
    <r>
      <rPr>
        <sz val="10"/>
        <rFont val="Arial"/>
        <family val="2"/>
      </rPr>
      <t xml:space="preserve"> must be used to determine the peak hourly wet weather flow, the peak instantaneous wet weather flow, the average dry weather flow, and the average wet weather flow. Design Loadings - Table 3 is not a required submittal. Other methods of determining design loadings are acceptable, but must be attached with this form. Design loadings in pounds per day (#/day) must be entered in Summary Table 4.</t>
    </r>
  </si>
  <si>
    <t>Project name:</t>
  </si>
  <si>
    <t>Location:</t>
  </si>
  <si>
    <t>Completed by:</t>
  </si>
  <si>
    <t>Consultant:</t>
  </si>
  <si>
    <t>Date:</t>
  </si>
  <si>
    <t>units</t>
  </si>
  <si>
    <t>Value</t>
  </si>
  <si>
    <t>people</t>
  </si>
  <si>
    <t>gpd/person</t>
  </si>
  <si>
    <t xml:space="preserve">GPD </t>
  </si>
  <si>
    <t>Text input - green</t>
  </si>
  <si>
    <t>Number input - blue</t>
  </si>
  <si>
    <t>Calculation - no color</t>
  </si>
  <si>
    <t>Flow, GPD/person</t>
  </si>
  <si>
    <t>Flow, GPD (total)</t>
  </si>
  <si>
    <t xml:space="preserve">flow from table 3 (editable) </t>
  </si>
  <si>
    <r>
      <t xml:space="preserve">Infiltration </t>
    </r>
    <r>
      <rPr>
        <sz val="10"/>
        <color theme="1"/>
        <rFont val="Arial"/>
        <family val="2"/>
      </rPr>
      <t xml:space="preserve">(in addition to Table 2 amount, if applicable) </t>
    </r>
  </si>
  <si>
    <r>
      <t xml:space="preserve">Inflow </t>
    </r>
    <r>
      <rPr>
        <sz val="10"/>
        <color theme="1"/>
        <rFont val="Arial"/>
        <family val="2"/>
      </rPr>
      <t>(in addition to Table 2 amount, if applicable)</t>
    </r>
  </si>
  <si>
    <t>Present peak hourly infiltration [(2)-(4)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</si>
</sst>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164" formatCode="0.0"/>
    <numFmt numFmtId="165" formatCode="_(* #,##0.000_);_(* \(#,##0.000\);_(* &quot;-&quot;???_);_(@_)"/>
    <numFmt numFmtId="166" formatCode="#,##0.0"/>
  </numFmts>
  <fonts count="18" x14ac:knownFonts="1">
    <font>
      <sz val="10"/>
      <color theme="1"/>
      <name val="Calibri"/>
      <family val="2"/>
      <scheme val="minor"/>
    </font>
    <font>
      <sz val="11"/>
      <color theme="1"/>
      <name val="Calibri"/>
      <family val="2"/>
      <scheme val="minor"/>
    </font>
    <font>
      <sz val="8"/>
      <color indexed="81"/>
      <name val="Tahoma"/>
      <family val="2"/>
    </font>
    <font>
      <b/>
      <sz val="14"/>
      <color theme="1"/>
      <name val="Calibri"/>
      <family val="2"/>
      <scheme val="minor"/>
    </font>
    <font>
      <sz val="10"/>
      <color theme="1"/>
      <name val="Arial"/>
      <family val="2"/>
    </font>
    <font>
      <u/>
      <sz val="10"/>
      <color theme="10"/>
      <name val="Calibri"/>
      <family val="2"/>
      <scheme val="minor"/>
    </font>
    <font>
      <u/>
      <sz val="10"/>
      <color theme="10"/>
      <name val="Arial"/>
      <family val="2"/>
    </font>
    <font>
      <i/>
      <sz val="10"/>
      <color theme="1"/>
      <name val="Arial"/>
      <family val="2"/>
    </font>
    <font>
      <b/>
      <sz val="10"/>
      <color theme="1"/>
      <name val="Arial"/>
      <family val="2"/>
    </font>
    <font>
      <b/>
      <sz val="9"/>
      <color theme="1"/>
      <name val="Arial"/>
      <family val="2"/>
    </font>
    <font>
      <b/>
      <sz val="14"/>
      <color theme="1"/>
      <name val="Trebuchet MS"/>
      <family val="2"/>
    </font>
    <font>
      <sz val="20"/>
      <color theme="1"/>
      <name val="Arial"/>
      <family val="2"/>
    </font>
    <font>
      <b/>
      <sz val="14"/>
      <color rgb="FF000000"/>
      <name val="Calibri"/>
      <family val="2"/>
      <scheme val="minor"/>
    </font>
    <font>
      <b/>
      <sz val="10"/>
      <color rgb="FF000000"/>
      <name val="Arial"/>
      <family val="2"/>
    </font>
    <font>
      <vertAlign val="subscript"/>
      <sz val="10"/>
      <color theme="1"/>
      <name val="Arial"/>
      <family val="2"/>
    </font>
    <font>
      <sz val="10"/>
      <name val="Arial"/>
      <family val="2"/>
    </font>
    <font>
      <b/>
      <sz val="10"/>
      <name val="Arial"/>
      <family val="2"/>
    </font>
    <font>
      <sz val="11"/>
      <name val="Calibri"/>
      <family val="2"/>
      <scheme val="minor"/>
    </font>
  </fonts>
  <fills count="10">
    <fill>
      <patternFill patternType="none"/>
    </fill>
    <fill>
      <patternFill patternType="gray125"/>
    </fill>
    <fill>
      <patternFill patternType="solid">
        <fgColor theme="6" tint="0.79998168889431442"/>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0"/>
        <bgColor indexed="64"/>
      </patternFill>
    </fill>
    <fill>
      <patternFill patternType="solid">
        <fgColor theme="2"/>
        <bgColor indexed="64"/>
      </patternFill>
    </fill>
  </fills>
  <borders count="24">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double">
        <color indexed="64"/>
      </bottom>
      <diagonal/>
    </border>
    <border>
      <left/>
      <right/>
      <top style="medium">
        <color indexed="64"/>
      </top>
      <bottom/>
      <diagonal/>
    </border>
    <border>
      <left/>
      <right/>
      <top style="medium">
        <color indexed="64"/>
      </top>
      <bottom style="medium">
        <color indexed="64"/>
      </bottom>
      <diagonal/>
    </border>
    <border>
      <left/>
      <right style="medium">
        <color rgb="FF000000"/>
      </right>
      <top/>
      <bottom/>
      <diagonal/>
    </border>
    <border>
      <left/>
      <right style="medium">
        <color rgb="FF000000"/>
      </right>
      <top style="medium">
        <color rgb="FF000000"/>
      </top>
      <bottom/>
      <diagonal/>
    </border>
  </borders>
  <cellStyleXfs count="2">
    <xf numFmtId="0" fontId="0" fillId="0" borderId="0"/>
    <xf numFmtId="0" fontId="5" fillId="0" borderId="0" applyNumberFormat="0" applyFill="0" applyBorder="0" applyAlignment="0" applyProtection="0"/>
  </cellStyleXfs>
  <cellXfs count="150">
    <xf numFmtId="0" fontId="0" fillId="0" borderId="0" xfId="0"/>
    <xf numFmtId="0" fontId="0" fillId="0" borderId="0" xfId="0" applyFont="1"/>
    <xf numFmtId="0" fontId="0" fillId="0" borderId="0" xfId="0" applyFont="1" applyAlignment="1">
      <alignment horizontal="center"/>
    </xf>
    <xf numFmtId="0" fontId="3" fillId="0" borderId="0" xfId="0" applyFont="1"/>
    <xf numFmtId="0" fontId="0" fillId="0" borderId="0" xfId="0" applyFont="1" applyBorder="1" applyAlignment="1" applyProtection="1">
      <alignment wrapText="1"/>
    </xf>
    <xf numFmtId="0" fontId="6" fillId="0" borderId="0" xfId="1" applyFont="1"/>
    <xf numFmtId="0" fontId="4" fillId="0" borderId="0" xfId="0" applyFont="1"/>
    <xf numFmtId="0" fontId="0" fillId="0" borderId="0" xfId="0" applyAlignment="1">
      <alignment vertical="center"/>
    </xf>
    <xf numFmtId="0" fontId="4" fillId="0" borderId="0" xfId="0" applyFont="1" applyAlignment="1">
      <alignment vertical="center"/>
    </xf>
    <xf numFmtId="0" fontId="3" fillId="0" borderId="1" xfId="0" applyFont="1" applyBorder="1"/>
    <xf numFmtId="0" fontId="3" fillId="0" borderId="1" xfId="0" applyFont="1" applyBorder="1" applyAlignment="1">
      <alignment horizontal="center"/>
    </xf>
    <xf numFmtId="0" fontId="10" fillId="0" borderId="1" xfId="0" applyFont="1" applyBorder="1" applyAlignment="1">
      <alignment horizontal="left" vertical="center"/>
    </xf>
    <xf numFmtId="0" fontId="4" fillId="0" borderId="0" xfId="0" applyFont="1" applyAlignment="1">
      <alignment horizontal="center"/>
    </xf>
    <xf numFmtId="0" fontId="11" fillId="0" borderId="0" xfId="0" applyFont="1" applyAlignment="1">
      <alignment horizontal="center" vertical="center"/>
    </xf>
    <xf numFmtId="0" fontId="4" fillId="2" borderId="2" xfId="0" applyFont="1" applyFill="1" applyBorder="1"/>
    <xf numFmtId="0" fontId="4" fillId="3" borderId="2" xfId="0" applyFont="1" applyFill="1" applyBorder="1"/>
    <xf numFmtId="0" fontId="4" fillId="0" borderId="0" xfId="0" applyFont="1" applyAlignment="1">
      <alignment horizontal="right"/>
    </xf>
    <xf numFmtId="14" fontId="4" fillId="2" borderId="2" xfId="0" applyNumberFormat="1" applyFont="1" applyFill="1" applyBorder="1" applyAlignment="1" applyProtection="1">
      <alignment horizontal="center"/>
      <protection locked="0"/>
    </xf>
    <xf numFmtId="0" fontId="4" fillId="0" borderId="2" xfId="0" applyFont="1" applyFill="1" applyBorder="1"/>
    <xf numFmtId="0" fontId="8" fillId="0" borderId="9" xfId="0" applyFont="1" applyBorder="1"/>
    <xf numFmtId="0" fontId="4" fillId="0" borderId="9" xfId="0" applyFont="1" applyBorder="1"/>
    <xf numFmtId="0" fontId="4" fillId="0" borderId="9" xfId="0" applyFont="1" applyBorder="1" applyAlignment="1">
      <alignment horizontal="center"/>
    </xf>
    <xf numFmtId="41" fontId="4" fillId="3" borderId="2" xfId="0" applyNumberFormat="1" applyFont="1" applyFill="1" applyBorder="1" applyAlignment="1" applyProtection="1">
      <alignment horizontal="center"/>
      <protection locked="0"/>
    </xf>
    <xf numFmtId="0" fontId="4" fillId="0" borderId="0" xfId="0" quotePrefix="1" applyFont="1" applyAlignment="1">
      <alignment horizontal="center"/>
    </xf>
    <xf numFmtId="41" fontId="4" fillId="0" borderId="2" xfId="0" applyNumberFormat="1" applyFont="1" applyFill="1" applyBorder="1" applyAlignment="1">
      <alignment horizontal="center"/>
    </xf>
    <xf numFmtId="0" fontId="4" fillId="0" borderId="0" xfId="0" applyFont="1" applyFill="1" applyBorder="1"/>
    <xf numFmtId="0" fontId="4" fillId="3" borderId="2" xfId="0" applyFont="1" applyFill="1" applyBorder="1" applyProtection="1">
      <protection locked="0"/>
    </xf>
    <xf numFmtId="41" fontId="4" fillId="0" borderId="0" xfId="0" applyNumberFormat="1" applyFont="1" applyAlignment="1">
      <alignment horizontal="center"/>
    </xf>
    <xf numFmtId="0" fontId="8" fillId="0" borderId="9" xfId="0" applyFont="1" applyBorder="1" applyAlignment="1">
      <alignment wrapText="1"/>
    </xf>
    <xf numFmtId="0" fontId="8" fillId="0" borderId="9" xfId="0" applyFont="1" applyBorder="1" applyAlignment="1"/>
    <xf numFmtId="0" fontId="4" fillId="0" borderId="9" xfId="0" applyFont="1" applyBorder="1" applyAlignment="1">
      <alignment wrapText="1"/>
    </xf>
    <xf numFmtId="0" fontId="9" fillId="0" borderId="9" xfId="0" applyFont="1" applyBorder="1" applyAlignment="1">
      <alignment horizontal="center"/>
    </xf>
    <xf numFmtId="0" fontId="9" fillId="0" borderId="0" xfId="0" applyFont="1" applyAlignment="1">
      <alignment horizontal="center"/>
    </xf>
    <xf numFmtId="0" fontId="12" fillId="0" borderId="1" xfId="0" applyFont="1" applyBorder="1" applyAlignment="1" applyProtection="1">
      <alignment horizontal="left" vertical="center"/>
    </xf>
    <xf numFmtId="0" fontId="3" fillId="0" borderId="1" xfId="0" applyFont="1" applyBorder="1" applyProtection="1"/>
    <xf numFmtId="0" fontId="3" fillId="0" borderId="1" xfId="0" applyFont="1" applyBorder="1" applyAlignment="1" applyProtection="1">
      <alignment horizontal="left"/>
    </xf>
    <xf numFmtId="0" fontId="10" fillId="0" borderId="1" xfId="0" applyFont="1" applyBorder="1" applyAlignment="1" applyProtection="1">
      <alignment horizontal="right" vertical="center"/>
    </xf>
    <xf numFmtId="0" fontId="3" fillId="0" borderId="0" xfId="0" applyFont="1" applyProtection="1"/>
    <xf numFmtId="0" fontId="3" fillId="0" borderId="0" xfId="0" applyFont="1" applyAlignment="1" applyProtection="1">
      <alignment horizontal="center"/>
    </xf>
    <xf numFmtId="0" fontId="10" fillId="0" borderId="0" xfId="0" applyFont="1" applyAlignment="1" applyProtection="1">
      <alignment horizontal="right" vertical="center"/>
    </xf>
    <xf numFmtId="0" fontId="13" fillId="0" borderId="0" xfId="0" applyFont="1" applyBorder="1" applyAlignment="1" applyProtection="1">
      <alignment horizontal="left" vertical="center"/>
    </xf>
    <xf numFmtId="0" fontId="8" fillId="0" borderId="0" xfId="0" applyFont="1" applyBorder="1" applyProtection="1"/>
    <xf numFmtId="0" fontId="8" fillId="0" borderId="0" xfId="0" applyFont="1" applyBorder="1" applyAlignment="1" applyProtection="1">
      <alignment horizontal="left"/>
    </xf>
    <xf numFmtId="0" fontId="8" fillId="0" borderId="0" xfId="0" applyFont="1" applyBorder="1" applyAlignment="1" applyProtection="1">
      <alignment horizontal="right" vertical="center"/>
    </xf>
    <xf numFmtId="0" fontId="8" fillId="0" borderId="0" xfId="0" applyFont="1" applyProtection="1"/>
    <xf numFmtId="0" fontId="8" fillId="0" borderId="0" xfId="0" applyFont="1" applyAlignment="1" applyProtection="1">
      <alignment horizontal="center"/>
    </xf>
    <xf numFmtId="0" fontId="8" fillId="0" borderId="0" xfId="0" applyFont="1" applyAlignment="1" applyProtection="1">
      <alignment horizontal="right" vertical="center"/>
    </xf>
    <xf numFmtId="0" fontId="4" fillId="0" borderId="0" xfId="0" applyFont="1" applyAlignment="1" applyProtection="1">
      <alignment horizontal="right"/>
    </xf>
    <xf numFmtId="0" fontId="4" fillId="0" borderId="0" xfId="0" applyFont="1" applyProtection="1"/>
    <xf numFmtId="0" fontId="4" fillId="0" borderId="0" xfId="0" applyFont="1" applyFill="1" applyAlignment="1" applyProtection="1">
      <alignment horizontal="left"/>
    </xf>
    <xf numFmtId="0" fontId="4" fillId="4" borderId="2" xfId="0" applyFont="1" applyFill="1" applyBorder="1" applyProtection="1"/>
    <xf numFmtId="0" fontId="4" fillId="0" borderId="0" xfId="0" applyFont="1" applyAlignment="1" applyProtection="1">
      <alignment horizontal="center"/>
    </xf>
    <xf numFmtId="0" fontId="4" fillId="0" borderId="0" xfId="0" applyFont="1" applyAlignment="1" applyProtection="1">
      <alignment horizontal="left"/>
    </xf>
    <xf numFmtId="0" fontId="4" fillId="5" borderId="2" xfId="0" applyFont="1" applyFill="1" applyBorder="1" applyProtection="1"/>
    <xf numFmtId="0" fontId="4" fillId="0" borderId="2" xfId="0" applyFont="1" applyFill="1" applyBorder="1" applyProtection="1"/>
    <xf numFmtId="0" fontId="8" fillId="0" borderId="1" xfId="0" applyFont="1" applyBorder="1" applyAlignment="1" applyProtection="1">
      <alignment vertical="center" wrapText="1"/>
    </xf>
    <xf numFmtId="0" fontId="4" fillId="0" borderId="7" xfId="0" applyFont="1" applyBorder="1" applyAlignment="1" applyProtection="1">
      <alignment horizontal="left" vertical="center" wrapText="1"/>
    </xf>
    <xf numFmtId="0" fontId="8" fillId="0" borderId="12" xfId="0" applyFont="1" applyBorder="1" applyAlignment="1" applyProtection="1">
      <alignment vertical="center" wrapText="1"/>
    </xf>
    <xf numFmtId="0" fontId="4" fillId="0" borderId="2" xfId="0" applyFont="1" applyBorder="1" applyAlignment="1" applyProtection="1">
      <alignment horizontal="left" vertical="center" wrapText="1"/>
    </xf>
    <xf numFmtId="0" fontId="8" fillId="0" borderId="13" xfId="0" applyFont="1" applyBorder="1" applyAlignment="1" applyProtection="1">
      <alignment vertical="center" wrapText="1"/>
    </xf>
    <xf numFmtId="0" fontId="4" fillId="0" borderId="5" xfId="0" applyFont="1" applyBorder="1" applyAlignment="1" applyProtection="1">
      <alignment horizontal="left" vertical="center" wrapText="1"/>
    </xf>
    <xf numFmtId="0" fontId="4" fillId="0" borderId="6" xfId="0" applyFont="1" applyBorder="1" applyAlignment="1" applyProtection="1">
      <alignment horizontal="left" vertical="center" wrapText="1"/>
    </xf>
    <xf numFmtId="0" fontId="1" fillId="0" borderId="0" xfId="0" applyFont="1" applyProtection="1"/>
    <xf numFmtId="0" fontId="1" fillId="0" borderId="0" xfId="0" applyFont="1" applyAlignment="1" applyProtection="1">
      <alignment horizontal="left"/>
    </xf>
    <xf numFmtId="14" fontId="4" fillId="5" borderId="2" xfId="0" applyNumberFormat="1" applyFont="1" applyFill="1" applyBorder="1" applyAlignment="1" applyProtection="1">
      <alignment horizontal="left"/>
      <protection locked="0"/>
    </xf>
    <xf numFmtId="0" fontId="4" fillId="2" borderId="2" xfId="0" applyFont="1" applyFill="1" applyBorder="1" applyAlignment="1" applyProtection="1">
      <alignment horizontal="center"/>
      <protection locked="0"/>
    </xf>
    <xf numFmtId="0" fontId="0" fillId="0" borderId="0" xfId="0" applyFont="1" applyBorder="1" applyAlignment="1" applyProtection="1">
      <alignment horizontal="center" wrapText="1"/>
    </xf>
    <xf numFmtId="0" fontId="4" fillId="0" borderId="0" xfId="0" applyFont="1" applyAlignment="1"/>
    <xf numFmtId="0" fontId="0" fillId="8" borderId="0" xfId="0" applyFont="1" applyFill="1" applyBorder="1" applyAlignment="1" applyProtection="1">
      <alignment horizontal="center" wrapText="1"/>
    </xf>
    <xf numFmtId="0" fontId="3" fillId="8" borderId="1" xfId="0" applyFont="1" applyFill="1" applyBorder="1"/>
    <xf numFmtId="0" fontId="3" fillId="8" borderId="1" xfId="0" applyFont="1" applyFill="1" applyBorder="1" applyAlignment="1">
      <alignment horizontal="center"/>
    </xf>
    <xf numFmtId="0" fontId="4" fillId="7" borderId="2" xfId="0" applyFont="1" applyFill="1" applyBorder="1" applyProtection="1"/>
    <xf numFmtId="49" fontId="4" fillId="0" borderId="0" xfId="0" applyNumberFormat="1" applyFont="1" applyAlignment="1" applyProtection="1"/>
    <xf numFmtId="0" fontId="4" fillId="0" borderId="0" xfId="0" applyFont="1" applyFill="1" applyBorder="1" applyProtection="1"/>
    <xf numFmtId="0" fontId="4" fillId="0" borderId="19" xfId="0" applyFont="1" applyBorder="1" applyProtection="1"/>
    <xf numFmtId="41" fontId="8" fillId="0" borderId="19" xfId="0" applyNumberFormat="1" applyFont="1" applyFill="1" applyBorder="1" applyAlignment="1" applyProtection="1">
      <alignment horizontal="center"/>
    </xf>
    <xf numFmtId="165" fontId="4" fillId="6" borderId="19" xfId="0" applyNumberFormat="1" applyFont="1" applyFill="1" applyBorder="1" applyProtection="1"/>
    <xf numFmtId="41" fontId="4" fillId="6" borderId="19" xfId="0" applyNumberFormat="1" applyFont="1" applyFill="1" applyBorder="1" applyAlignment="1" applyProtection="1">
      <alignment horizontal="right"/>
    </xf>
    <xf numFmtId="41" fontId="4" fillId="0" borderId="19" xfId="0" applyNumberFormat="1" applyFont="1" applyFill="1" applyBorder="1" applyAlignment="1" applyProtection="1">
      <alignment horizontal="center"/>
    </xf>
    <xf numFmtId="0" fontId="8" fillId="0" borderId="19" xfId="0" applyFont="1" applyBorder="1" applyAlignment="1" applyProtection="1">
      <alignment wrapText="1"/>
    </xf>
    <xf numFmtId="164" fontId="4" fillId="6" borderId="19" xfId="0" applyNumberFormat="1" applyFont="1" applyFill="1" applyBorder="1" applyProtection="1"/>
    <xf numFmtId="164" fontId="4" fillId="0" borderId="19" xfId="0" applyNumberFormat="1" applyFont="1" applyBorder="1" applyProtection="1"/>
    <xf numFmtId="41" fontId="4" fillId="5" borderId="19" xfId="0" applyNumberFormat="1" applyFont="1" applyFill="1" applyBorder="1" applyAlignment="1" applyProtection="1">
      <alignment horizontal="center"/>
      <protection locked="0"/>
    </xf>
    <xf numFmtId="0" fontId="4" fillId="7" borderId="19" xfId="0" applyFont="1" applyFill="1" applyBorder="1" applyProtection="1">
      <protection locked="0"/>
    </xf>
    <xf numFmtId="41" fontId="4" fillId="0" borderId="2" xfId="0" applyNumberFormat="1" applyFont="1" applyFill="1" applyBorder="1" applyAlignment="1" applyProtection="1">
      <alignment horizontal="center"/>
    </xf>
    <xf numFmtId="1" fontId="4" fillId="5" borderId="7" xfId="0" applyNumberFormat="1" applyFont="1" applyFill="1" applyBorder="1" applyAlignment="1" applyProtection="1">
      <alignment vertical="center" wrapText="1"/>
      <protection locked="0"/>
    </xf>
    <xf numFmtId="1" fontId="4" fillId="4" borderId="7" xfId="0" applyNumberFormat="1" applyFont="1" applyFill="1" applyBorder="1" applyAlignment="1" applyProtection="1">
      <alignment vertical="center" wrapText="1"/>
    </xf>
    <xf numFmtId="1" fontId="4" fillId="4" borderId="15" xfId="0" applyNumberFormat="1" applyFont="1" applyFill="1" applyBorder="1" applyAlignment="1" applyProtection="1">
      <alignment vertical="center" wrapText="1"/>
    </xf>
    <xf numFmtId="1" fontId="4" fillId="5" borderId="2" xfId="0" applyNumberFormat="1" applyFont="1" applyFill="1" applyBorder="1" applyAlignment="1" applyProtection="1">
      <alignment vertical="center" wrapText="1"/>
      <protection locked="0"/>
    </xf>
    <xf numFmtId="1" fontId="4" fillId="4" borderId="6" xfId="0" applyNumberFormat="1" applyFont="1" applyFill="1" applyBorder="1" applyAlignment="1" applyProtection="1">
      <alignment vertical="center" wrapText="1"/>
    </xf>
    <xf numFmtId="1" fontId="4" fillId="4" borderId="2" xfId="0" applyNumberFormat="1" applyFont="1" applyFill="1" applyBorder="1" applyAlignment="1" applyProtection="1">
      <alignment vertical="center" wrapText="1"/>
    </xf>
    <xf numFmtId="2" fontId="4" fillId="0" borderId="0" xfId="0" applyNumberFormat="1" applyFont="1" applyProtection="1"/>
    <xf numFmtId="166" fontId="4" fillId="4" borderId="7" xfId="0" applyNumberFormat="1" applyFont="1" applyFill="1" applyBorder="1" applyAlignment="1" applyProtection="1">
      <alignment vertical="center" wrapText="1"/>
    </xf>
    <xf numFmtId="166" fontId="4" fillId="4" borderId="15" xfId="0" applyNumberFormat="1" applyFont="1" applyFill="1" applyBorder="1" applyAlignment="1" applyProtection="1">
      <alignment vertical="center" wrapText="1"/>
    </xf>
    <xf numFmtId="3" fontId="4" fillId="5" borderId="2" xfId="0" applyNumberFormat="1" applyFont="1" applyFill="1" applyBorder="1" applyAlignment="1" applyProtection="1">
      <alignment vertical="center" wrapText="1"/>
      <protection locked="0"/>
    </xf>
    <xf numFmtId="3" fontId="4" fillId="5" borderId="16" xfId="0" applyNumberFormat="1" applyFont="1" applyFill="1" applyBorder="1" applyAlignment="1" applyProtection="1">
      <alignment vertical="center" wrapText="1"/>
      <protection locked="0"/>
    </xf>
    <xf numFmtId="3" fontId="4" fillId="3" borderId="6" xfId="0" applyNumberFormat="1" applyFont="1" applyFill="1" applyBorder="1" applyAlignment="1" applyProtection="1">
      <alignment vertical="center" wrapText="1"/>
      <protection locked="0"/>
    </xf>
    <xf numFmtId="3" fontId="4" fillId="3" borderId="18" xfId="0" applyNumberFormat="1" applyFont="1" applyFill="1" applyBorder="1" applyAlignment="1" applyProtection="1">
      <alignment vertical="center" wrapText="1"/>
      <protection locked="0"/>
    </xf>
    <xf numFmtId="1" fontId="4" fillId="0" borderId="7" xfId="0" applyNumberFormat="1" applyFont="1" applyFill="1" applyBorder="1" applyAlignment="1" applyProtection="1">
      <alignment vertical="center" wrapText="1"/>
    </xf>
    <xf numFmtId="1" fontId="4" fillId="0" borderId="2" xfId="0" applyNumberFormat="1" applyFont="1" applyFill="1" applyBorder="1" applyAlignment="1" applyProtection="1">
      <alignment vertical="center" wrapText="1"/>
    </xf>
    <xf numFmtId="166" fontId="4" fillId="0" borderId="2" xfId="0" applyNumberFormat="1" applyFont="1" applyFill="1" applyBorder="1" applyAlignment="1" applyProtection="1">
      <alignment vertical="center" wrapText="1"/>
    </xf>
    <xf numFmtId="3" fontId="4" fillId="0" borderId="2" xfId="0" applyNumberFormat="1" applyFont="1" applyFill="1" applyBorder="1" applyAlignment="1" applyProtection="1">
      <alignment vertical="center" wrapText="1"/>
    </xf>
    <xf numFmtId="166" fontId="4" fillId="9" borderId="2" xfId="0" applyNumberFormat="1" applyFont="1" applyFill="1" applyBorder="1" applyAlignment="1" applyProtection="1">
      <alignment vertical="center" wrapText="1"/>
    </xf>
    <xf numFmtId="166" fontId="4" fillId="0" borderId="16" xfId="0" applyNumberFormat="1" applyFont="1" applyFill="1" applyBorder="1" applyAlignment="1" applyProtection="1">
      <alignment vertical="center" wrapText="1"/>
    </xf>
    <xf numFmtId="3" fontId="4" fillId="0" borderId="16" xfId="0" applyNumberFormat="1" applyFont="1" applyFill="1" applyBorder="1" applyAlignment="1" applyProtection="1">
      <alignment vertical="center" wrapText="1"/>
    </xf>
    <xf numFmtId="166" fontId="4" fillId="9" borderId="16" xfId="0" applyNumberFormat="1" applyFont="1" applyFill="1" applyBorder="1" applyAlignment="1" applyProtection="1">
      <alignment vertical="center" wrapText="1"/>
    </xf>
    <xf numFmtId="1" fontId="4" fillId="4" borderId="5" xfId="0" applyNumberFormat="1" applyFont="1" applyFill="1" applyBorder="1" applyAlignment="1" applyProtection="1">
      <alignment vertical="center" wrapText="1"/>
    </xf>
    <xf numFmtId="166" fontId="4" fillId="0" borderId="5" xfId="0" applyNumberFormat="1" applyFont="1" applyFill="1" applyBorder="1" applyAlignment="1" applyProtection="1">
      <alignment vertical="center" wrapText="1"/>
    </xf>
    <xf numFmtId="166" fontId="4" fillId="0" borderId="17" xfId="0" applyNumberFormat="1" applyFont="1" applyFill="1" applyBorder="1" applyAlignment="1" applyProtection="1">
      <alignment vertical="center" wrapText="1"/>
    </xf>
    <xf numFmtId="1" fontId="4" fillId="5" borderId="5" xfId="0" applyNumberFormat="1" applyFont="1" applyFill="1" applyBorder="1" applyAlignment="1" applyProtection="1">
      <alignment vertical="center" wrapText="1"/>
      <protection locked="0"/>
    </xf>
    <xf numFmtId="1" fontId="4" fillId="0" borderId="5" xfId="0" applyNumberFormat="1" applyFont="1" applyFill="1" applyBorder="1" applyAlignment="1" applyProtection="1">
      <alignment vertical="center" wrapText="1"/>
    </xf>
    <xf numFmtId="0" fontId="8" fillId="0" borderId="0" xfId="0" applyFont="1" applyBorder="1" applyAlignment="1" applyProtection="1">
      <alignment vertical="center" wrapText="1"/>
    </xf>
    <xf numFmtId="0" fontId="8" fillId="0" borderId="22" xfId="0" applyFont="1" applyBorder="1" applyAlignment="1" applyProtection="1">
      <alignment horizontal="left" vertical="center" wrapText="1"/>
    </xf>
    <xf numFmtId="0" fontId="8" fillId="0" borderId="23" xfId="0" applyFont="1" applyBorder="1" applyAlignment="1" applyProtection="1">
      <alignment horizontal="center" vertical="center" wrapText="1"/>
    </xf>
    <xf numFmtId="166" fontId="4" fillId="0" borderId="7" xfId="0" applyNumberFormat="1" applyFont="1" applyFill="1" applyBorder="1" applyAlignment="1" applyProtection="1">
      <alignment vertical="center" wrapText="1"/>
    </xf>
    <xf numFmtId="166" fontId="4" fillId="0" borderId="15" xfId="0" applyNumberFormat="1" applyFont="1" applyFill="1" applyBorder="1" applyAlignment="1" applyProtection="1">
      <alignment vertical="center" wrapText="1"/>
    </xf>
    <xf numFmtId="0" fontId="4" fillId="6" borderId="2" xfId="0" applyFont="1" applyFill="1" applyBorder="1" applyProtection="1"/>
    <xf numFmtId="0" fontId="4" fillId="5" borderId="2" xfId="0" applyFont="1" applyFill="1" applyBorder="1"/>
    <xf numFmtId="0" fontId="4" fillId="6" borderId="2" xfId="0" applyFont="1" applyFill="1" applyBorder="1"/>
    <xf numFmtId="0" fontId="4" fillId="8" borderId="2" xfId="0" applyFont="1" applyFill="1" applyBorder="1" applyProtection="1"/>
    <xf numFmtId="0" fontId="4" fillId="3" borderId="2" xfId="0" applyFont="1" applyFill="1" applyBorder="1" applyAlignment="1" applyProtection="1">
      <alignment horizontal="left"/>
      <protection locked="0"/>
    </xf>
    <xf numFmtId="49" fontId="4" fillId="5" borderId="2" xfId="0" applyNumberFormat="1" applyFont="1" applyFill="1" applyBorder="1" applyAlignment="1" applyProtection="1">
      <alignment horizontal="left"/>
      <protection locked="0"/>
    </xf>
    <xf numFmtId="37" fontId="4" fillId="3" borderId="2" xfId="0" applyNumberFormat="1" applyFont="1" applyFill="1" applyBorder="1" applyAlignment="1" applyProtection="1">
      <alignment horizontal="center"/>
      <protection locked="0"/>
    </xf>
    <xf numFmtId="37" fontId="4" fillId="0" borderId="2" xfId="0" applyNumberFormat="1" applyFont="1" applyFill="1" applyBorder="1" applyAlignment="1">
      <alignment horizontal="center"/>
    </xf>
    <xf numFmtId="0" fontId="15" fillId="0" borderId="0" xfId="0" applyFont="1" applyFill="1" applyAlignment="1">
      <alignment wrapText="1"/>
    </xf>
    <xf numFmtId="0" fontId="4" fillId="0" borderId="0" xfId="0" applyFont="1" applyAlignment="1">
      <alignment vertical="top" wrapText="1"/>
    </xf>
    <xf numFmtId="0" fontId="15" fillId="0" borderId="0" xfId="0" applyFont="1" applyFill="1" applyAlignment="1">
      <alignment vertical="top" wrapText="1"/>
    </xf>
    <xf numFmtId="0" fontId="8" fillId="0" borderId="9" xfId="0" applyFont="1" applyBorder="1" applyAlignment="1">
      <alignment wrapText="1"/>
    </xf>
    <xf numFmtId="0" fontId="8" fillId="0" borderId="9" xfId="0" applyFont="1" applyBorder="1"/>
    <xf numFmtId="0" fontId="8" fillId="0" borderId="0" xfId="0" applyFont="1" applyBorder="1" applyAlignment="1">
      <alignment wrapText="1"/>
    </xf>
    <xf numFmtId="0" fontId="4" fillId="0" borderId="0" xfId="0" applyFont="1" applyBorder="1" applyAlignment="1">
      <alignment wrapText="1"/>
    </xf>
    <xf numFmtId="0" fontId="4" fillId="0" borderId="0" xfId="0" applyFont="1" applyAlignment="1">
      <alignment horizontal="right"/>
    </xf>
    <xf numFmtId="0" fontId="4" fillId="0" borderId="8" xfId="0" applyFont="1" applyBorder="1" applyAlignment="1"/>
    <xf numFmtId="0" fontId="4" fillId="0" borderId="0" xfId="0" applyFont="1" applyAlignment="1"/>
    <xf numFmtId="0" fontId="4" fillId="2" borderId="3" xfId="0" applyNumberFormat="1" applyFont="1" applyFill="1" applyBorder="1" applyAlignment="1" applyProtection="1">
      <protection locked="0"/>
    </xf>
    <xf numFmtId="0" fontId="4" fillId="2" borderId="10" xfId="0" applyNumberFormat="1" applyFont="1" applyFill="1" applyBorder="1" applyAlignment="1" applyProtection="1">
      <protection locked="0"/>
    </xf>
    <xf numFmtId="0" fontId="4" fillId="2" borderId="4" xfId="0" applyNumberFormat="1" applyFont="1" applyFill="1" applyBorder="1" applyAlignment="1" applyProtection="1">
      <protection locked="0"/>
    </xf>
    <xf numFmtId="0" fontId="4" fillId="2" borderId="3" xfId="0" applyFont="1" applyFill="1" applyBorder="1" applyAlignment="1" applyProtection="1">
      <protection locked="0"/>
    </xf>
    <xf numFmtId="0" fontId="4" fillId="2" borderId="4" xfId="0" applyFont="1" applyFill="1" applyBorder="1" applyAlignment="1" applyProtection="1">
      <protection locked="0"/>
    </xf>
    <xf numFmtId="0" fontId="8" fillId="0" borderId="11" xfId="0" applyFont="1" applyBorder="1" applyAlignment="1" applyProtection="1">
      <alignment vertical="center" wrapText="1"/>
    </xf>
    <xf numFmtId="0" fontId="4" fillId="0" borderId="20" xfId="0" applyFont="1" applyBorder="1" applyAlignment="1" applyProtection="1">
      <alignment vertical="center" wrapText="1"/>
    </xf>
    <xf numFmtId="49" fontId="4" fillId="5" borderId="3" xfId="0" applyNumberFormat="1" applyFont="1" applyFill="1" applyBorder="1" applyAlignment="1" applyProtection="1">
      <alignment horizontal="left" wrapText="1"/>
      <protection locked="0"/>
    </xf>
    <xf numFmtId="49" fontId="4" fillId="5" borderId="4" xfId="0" applyNumberFormat="1" applyFont="1" applyFill="1" applyBorder="1" applyAlignment="1" applyProtection="1">
      <alignment horizontal="left" wrapText="1"/>
      <protection locked="0"/>
    </xf>
    <xf numFmtId="0" fontId="8" fillId="0" borderId="14" xfId="0" applyFont="1" applyBorder="1" applyAlignment="1" applyProtection="1">
      <alignment vertical="center" wrapText="1"/>
    </xf>
    <xf numFmtId="0" fontId="4" fillId="0" borderId="21" xfId="0" applyFont="1" applyBorder="1" applyAlignment="1" applyProtection="1">
      <alignment vertical="center" wrapText="1"/>
    </xf>
    <xf numFmtId="49" fontId="4" fillId="7" borderId="3" xfId="0" applyNumberFormat="1" applyFont="1" applyFill="1" applyBorder="1" applyAlignment="1" applyProtection="1">
      <protection locked="0"/>
    </xf>
    <xf numFmtId="49" fontId="4" fillId="7" borderId="10" xfId="0" applyNumberFormat="1" applyFont="1" applyFill="1" applyBorder="1" applyAlignment="1" applyProtection="1">
      <protection locked="0"/>
    </xf>
    <xf numFmtId="49" fontId="4" fillId="7" borderId="4" xfId="0" applyNumberFormat="1" applyFont="1" applyFill="1" applyBorder="1" applyAlignment="1" applyProtection="1">
      <protection locked="0"/>
    </xf>
    <xf numFmtId="14" fontId="4" fillId="7" borderId="3" xfId="0" applyNumberFormat="1" applyFont="1" applyFill="1" applyBorder="1" applyAlignment="1" applyProtection="1">
      <alignment horizontal="left"/>
      <protection locked="0"/>
    </xf>
    <xf numFmtId="14" fontId="4" fillId="7" borderId="10" xfId="0" applyNumberFormat="1" applyFont="1" applyFill="1" applyBorder="1" applyAlignment="1" applyProtection="1">
      <alignment horizontal="left"/>
      <protection locked="0"/>
    </xf>
  </cellXfs>
  <cellStyles count="2">
    <cellStyle name="Hyperlink" xfId="1" builtinId="8"/>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190500</xdr:colOff>
      <xdr:row>0</xdr:row>
      <xdr:rowOff>66674</xdr:rowOff>
    </xdr:from>
    <xdr:to>
      <xdr:col>14</xdr:col>
      <xdr:colOff>28576</xdr:colOff>
      <xdr:row>1</xdr:row>
      <xdr:rowOff>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2628900" y="66674"/>
          <a:ext cx="5934076" cy="1143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gn="r">
            <a:spcBef>
              <a:spcPts val="0"/>
            </a:spcBef>
            <a:spcAft>
              <a:spcPts val="0"/>
            </a:spcAft>
          </a:pPr>
          <a:r>
            <a:rPr lang="en-US" sz="2000">
              <a:effectLst/>
              <a:latin typeface="Calibri" panose="020F0502020204030204" pitchFamily="34" charset="0"/>
              <a:ea typeface="Times New Roman" panose="02020603050405020304" pitchFamily="18" charset="0"/>
              <a:cs typeface="Times New Roman" panose="02020603050405020304" pitchFamily="18" charset="0"/>
            </a:rPr>
            <a:t>Design flow and loading determination worksheets</a:t>
          </a:r>
        </a:p>
        <a:p>
          <a:pPr marL="0" marR="0" algn="r">
            <a:spcBef>
              <a:spcPts val="0"/>
            </a:spcBef>
            <a:spcAft>
              <a:spcPts val="0"/>
            </a:spcAft>
            <a:tabLst>
              <a:tab pos="4560570" algn="r"/>
            </a:tabLst>
          </a:pPr>
          <a:r>
            <a:rPr lang="en-US" sz="1000">
              <a:effectLst/>
              <a:latin typeface="Arial Black" panose="020B0A04020102020204" pitchFamily="34" charset="0"/>
              <a:ea typeface="Times New Roman" panose="02020603050405020304" pitchFamily="18" charset="0"/>
              <a:cs typeface="Times New Roman" panose="02020603050405020304" pitchFamily="18" charset="0"/>
            </a:rPr>
            <a:t>Municipal/Industrial Wastewater</a:t>
          </a:r>
        </a:p>
        <a:p>
          <a:pPr marL="0" marR="0" algn="r">
            <a:spcBef>
              <a:spcPts val="100"/>
            </a:spcBef>
            <a:spcAft>
              <a:spcPts val="0"/>
            </a:spcAft>
            <a:tabLst>
              <a:tab pos="4560570" algn="r"/>
            </a:tabLst>
          </a:pPr>
          <a:endParaRPr lang="en-US" sz="600">
            <a:effectLst/>
            <a:latin typeface="Calibri" panose="020F0502020204030204" pitchFamily="34" charset="0"/>
            <a:ea typeface="Times New Roman" panose="02020603050405020304" pitchFamily="18" charset="0"/>
            <a:cs typeface="Times New Roman" panose="02020603050405020304" pitchFamily="18" charset="0"/>
          </a:endParaRPr>
        </a:p>
        <a:p>
          <a:pPr algn="r"/>
          <a:r>
            <a:rPr lang="en-US" sz="800" i="1">
              <a:effectLst/>
              <a:latin typeface="Arial" panose="020B0604020202020204" pitchFamily="34" charset="0"/>
              <a:ea typeface="Times New Roman" panose="02020603050405020304" pitchFamily="18" charset="0"/>
              <a:cs typeface="Times New Roman" panose="02020603050405020304" pitchFamily="18" charset="0"/>
            </a:rPr>
            <a:t>Doc Type: Engineering Report</a:t>
          </a:r>
        </a:p>
        <a:p>
          <a:pPr algn="r"/>
          <a:endParaRPr lang="en-US" sz="200" b="0" i="1">
            <a:latin typeface="Arial" pitchFamily="34" charset="0"/>
            <a:cs typeface="Arial" pitchFamily="34" charset="0"/>
          </a:endParaRPr>
        </a:p>
        <a:p>
          <a:pPr algn="r"/>
          <a:r>
            <a:rPr lang="en-US" sz="800" b="0" i="1">
              <a:latin typeface="Arial" pitchFamily="34" charset="0"/>
              <a:cs typeface="Arial" pitchFamily="34" charset="0"/>
            </a:rPr>
            <a:t>wq-wwtp5-20a (Revised 3/2/23)</a:t>
          </a:r>
        </a:p>
      </xdr:txBody>
    </xdr:sp>
    <xdr:clientData/>
  </xdr:twoCellAnchor>
  <xdr:twoCellAnchor editAs="oneCell">
    <xdr:from>
      <xdr:col>0</xdr:col>
      <xdr:colOff>57150</xdr:colOff>
      <xdr:row>0</xdr:row>
      <xdr:rowOff>142875</xdr:rowOff>
    </xdr:from>
    <xdr:to>
      <xdr:col>3</xdr:col>
      <xdr:colOff>533400</xdr:colOff>
      <xdr:row>0</xdr:row>
      <xdr:rowOff>828675</xdr:rowOff>
    </xdr:to>
    <xdr:pic>
      <xdr:nvPicPr>
        <xdr:cNvPr id="7" name="Picture 6" descr="Minnesota Pollution Control Agency (MPCA), 520 Lafayette Road North, St. Paul, MN 55155-4194" title="Image of MPCA logo with St. Paul office address">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1"/>
        <a:srcRect/>
        <a:stretch>
          <a:fillRect/>
        </a:stretch>
      </xdr:blipFill>
      <xdr:spPr bwMode="auto">
        <a:xfrm>
          <a:off x="57150" y="142875"/>
          <a:ext cx="2390775" cy="6858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609600</xdr:colOff>
      <xdr:row>0</xdr:row>
      <xdr:rowOff>28575</xdr:rowOff>
    </xdr:from>
    <xdr:to>
      <xdr:col>10</xdr:col>
      <xdr:colOff>0</xdr:colOff>
      <xdr:row>1</xdr:row>
      <xdr:rowOff>0</xdr:rowOff>
    </xdr:to>
    <xdr:sp macro="" textlink="">
      <xdr:nvSpPr>
        <xdr:cNvPr id="2" name="TextBox 1">
          <a:extLst>
            <a:ext uri="{FF2B5EF4-FFF2-40B4-BE49-F238E27FC236}">
              <a16:creationId xmlns:a16="http://schemas.microsoft.com/office/drawing/2014/main" id="{FA0A0BBC-11E3-4A22-A385-5328C0484FCD}"/>
            </a:ext>
          </a:extLst>
        </xdr:cNvPr>
        <xdr:cNvSpPr txBox="1"/>
      </xdr:nvSpPr>
      <xdr:spPr>
        <a:xfrm>
          <a:off x="3857625" y="28575"/>
          <a:ext cx="4162425" cy="1000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gn="r">
            <a:spcBef>
              <a:spcPts val="0"/>
            </a:spcBef>
            <a:spcAft>
              <a:spcPts val="0"/>
            </a:spcAft>
          </a:pPr>
          <a:r>
            <a:rPr lang="en-US" sz="2000">
              <a:effectLst/>
              <a:latin typeface="Calibri" panose="020F0502020204030204" pitchFamily="34" charset="0"/>
              <a:ea typeface="Times New Roman" panose="02020603050405020304" pitchFamily="18" charset="0"/>
              <a:cs typeface="Times New Roman" panose="02020603050405020304" pitchFamily="18" charset="0"/>
            </a:rPr>
            <a:t>Design flow and loading determination worksheets</a:t>
          </a:r>
        </a:p>
        <a:p>
          <a:pPr marL="0" marR="0" algn="r">
            <a:spcBef>
              <a:spcPts val="0"/>
            </a:spcBef>
            <a:spcAft>
              <a:spcPts val="0"/>
            </a:spcAft>
            <a:tabLst>
              <a:tab pos="4560570" algn="r"/>
            </a:tabLst>
          </a:pPr>
          <a:r>
            <a:rPr lang="en-US" sz="1000">
              <a:effectLst/>
              <a:latin typeface="Arial Black" panose="020B0A04020102020204" pitchFamily="34" charset="0"/>
              <a:ea typeface="Times New Roman" panose="02020603050405020304" pitchFamily="18" charset="0"/>
              <a:cs typeface="Times New Roman" panose="02020603050405020304" pitchFamily="18" charset="0"/>
            </a:rPr>
            <a:t>Municipal/Industrial Wastewater</a:t>
          </a:r>
        </a:p>
        <a:p>
          <a:pPr marL="0" marR="0" algn="r">
            <a:spcBef>
              <a:spcPts val="100"/>
            </a:spcBef>
            <a:spcAft>
              <a:spcPts val="0"/>
            </a:spcAft>
            <a:tabLst>
              <a:tab pos="4560570" algn="r"/>
            </a:tabLst>
          </a:pPr>
          <a:endParaRPr lang="en-US" sz="600">
            <a:effectLst/>
            <a:latin typeface="Calibri" panose="020F0502020204030204" pitchFamily="34" charset="0"/>
            <a:ea typeface="Times New Roman" panose="02020603050405020304" pitchFamily="18" charset="0"/>
            <a:cs typeface="Times New Roman" panose="02020603050405020304" pitchFamily="18" charset="0"/>
          </a:endParaRPr>
        </a:p>
        <a:p>
          <a:pPr algn="r"/>
          <a:r>
            <a:rPr lang="en-US" sz="800" i="1">
              <a:effectLst/>
              <a:latin typeface="Arial" panose="020B0604020202020204" pitchFamily="34" charset="0"/>
              <a:ea typeface="Times New Roman" panose="02020603050405020304" pitchFamily="18" charset="0"/>
              <a:cs typeface="Times New Roman" panose="02020603050405020304" pitchFamily="18" charset="0"/>
            </a:rPr>
            <a:t>Doc Type: Engineering Report</a:t>
          </a:r>
        </a:p>
        <a:p>
          <a:pPr algn="r"/>
          <a:endParaRPr lang="en-US" sz="200" b="0" i="1">
            <a:latin typeface="Arial" pitchFamily="34" charset="0"/>
            <a:cs typeface="Arial" pitchFamily="34" charset="0"/>
          </a:endParaRPr>
        </a:p>
        <a:p>
          <a:pPr algn="r"/>
          <a:r>
            <a:rPr lang="en-US" sz="800" b="0" i="1">
              <a:latin typeface="Arial" pitchFamily="34" charset="0"/>
              <a:cs typeface="Arial" pitchFamily="34" charset="0"/>
            </a:rPr>
            <a:t>wq-wwtp5-20a (Revised 2/3/23)</a:t>
          </a:r>
        </a:p>
      </xdr:txBody>
    </xdr:sp>
    <xdr:clientData/>
  </xdr:twoCellAnchor>
  <xdr:twoCellAnchor editAs="oneCell">
    <xdr:from>
      <xdr:col>0</xdr:col>
      <xdr:colOff>85726</xdr:colOff>
      <xdr:row>0</xdr:row>
      <xdr:rowOff>142875</xdr:rowOff>
    </xdr:from>
    <xdr:to>
      <xdr:col>2</xdr:col>
      <xdr:colOff>901701</xdr:colOff>
      <xdr:row>0</xdr:row>
      <xdr:rowOff>828675</xdr:rowOff>
    </xdr:to>
    <xdr:pic>
      <xdr:nvPicPr>
        <xdr:cNvPr id="4" name="Picture 3" descr="Minnesota Pollution Control Agency (MPCA), 520 Lafayette Road North, St. Paul, MN 55155-4194" title="Image of MPCA logo with St. Paul office address">
          <a:extLst>
            <a:ext uri="{FF2B5EF4-FFF2-40B4-BE49-F238E27FC236}">
              <a16:creationId xmlns:a16="http://schemas.microsoft.com/office/drawing/2014/main" id="{9F4A2C8D-42EA-49B1-BAD6-280CCA72F4F5}"/>
            </a:ext>
          </a:extLst>
        </xdr:cNvPr>
        <xdr:cNvPicPr/>
      </xdr:nvPicPr>
      <xdr:blipFill>
        <a:blip xmlns:r="http://schemas.openxmlformats.org/officeDocument/2006/relationships" r:embed="rId1"/>
        <a:srcRect/>
        <a:stretch>
          <a:fillRect/>
        </a:stretch>
      </xdr:blipFill>
      <xdr:spPr bwMode="auto">
        <a:xfrm>
          <a:off x="85726" y="142875"/>
          <a:ext cx="2397125" cy="6858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drawing" Target="../drawings/drawing1.xml"/><Relationship Id="rId5" Type="http://schemas.openxmlformats.org/officeDocument/2006/relationships/printerSettings" Target="../printerSettings/printerSettings4.bin"/><Relationship Id="rId4" Type="http://schemas.openxmlformats.org/officeDocument/2006/relationships/hyperlink" Target="https://www.pca.state.mn.us/business-with-us/engineering-and-technical-information-for-construction-or-expansion"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X14"/>
  <sheetViews>
    <sheetView showGridLines="0" tabSelected="1" zoomScaleNormal="100" zoomScaleSheetLayoutView="100" workbookViewId="0">
      <selection activeCell="A4" sqref="A4:N4"/>
    </sheetView>
  </sheetViews>
  <sheetFormatPr defaultRowHeight="12.75" x14ac:dyDescent="0.2"/>
  <cols>
    <col min="2" max="2" width="10.42578125" customWidth="1"/>
  </cols>
  <sheetData>
    <row r="1" spans="1:24" s="4" customFormat="1" ht="95.25" customHeight="1" x14ac:dyDescent="0.2">
      <c r="A1" s="66"/>
      <c r="B1" s="66"/>
      <c r="C1" s="66"/>
      <c r="D1" s="66"/>
      <c r="E1" s="66"/>
      <c r="F1" s="66"/>
      <c r="G1" s="66"/>
      <c r="H1" s="66"/>
      <c r="I1" s="66"/>
      <c r="J1" s="66"/>
      <c r="K1" s="66"/>
      <c r="L1" s="66"/>
      <c r="M1" s="66"/>
      <c r="N1" s="66"/>
      <c r="O1" s="66"/>
      <c r="P1" s="66"/>
      <c r="Q1" s="66"/>
      <c r="R1" s="66"/>
      <c r="S1" s="66"/>
      <c r="T1" s="66"/>
      <c r="U1" s="66"/>
      <c r="V1" s="66"/>
      <c r="W1" s="66"/>
      <c r="X1" s="66"/>
    </row>
    <row r="3" spans="1:24" ht="18.75" x14ac:dyDescent="0.3">
      <c r="A3" s="3" t="s">
        <v>73</v>
      </c>
    </row>
    <row r="4" spans="1:24" ht="54" customHeight="1" x14ac:dyDescent="0.2">
      <c r="A4" s="125" t="s">
        <v>111</v>
      </c>
      <c r="B4" s="125"/>
      <c r="C4" s="125"/>
      <c r="D4" s="125"/>
      <c r="E4" s="125"/>
      <c r="F4" s="125"/>
      <c r="G4" s="125"/>
      <c r="H4" s="125"/>
      <c r="I4" s="125"/>
      <c r="J4" s="125"/>
      <c r="K4" s="125"/>
      <c r="L4" s="125"/>
      <c r="M4" s="125"/>
      <c r="N4" s="125"/>
    </row>
    <row r="5" spans="1:24" s="6" customFormat="1" ht="9.75" customHeight="1" x14ac:dyDescent="0.2">
      <c r="A5" s="5" t="s">
        <v>106</v>
      </c>
    </row>
    <row r="6" spans="1:24" s="5" customFormat="1" x14ac:dyDescent="0.2"/>
    <row r="7" spans="1:24" ht="18.75" x14ac:dyDescent="0.3">
      <c r="A7" s="3" t="s">
        <v>70</v>
      </c>
    </row>
    <row r="8" spans="1:24" ht="57" customHeight="1" x14ac:dyDescent="0.2">
      <c r="A8" s="126" t="s">
        <v>112</v>
      </c>
      <c r="B8" s="126"/>
      <c r="C8" s="126"/>
      <c r="D8" s="126"/>
      <c r="E8" s="126"/>
      <c r="F8" s="126"/>
      <c r="G8" s="126"/>
      <c r="H8" s="126"/>
      <c r="I8" s="126"/>
      <c r="J8" s="126"/>
      <c r="K8" s="126"/>
      <c r="L8" s="126"/>
      <c r="M8" s="126"/>
      <c r="N8" s="126"/>
    </row>
    <row r="9" spans="1:24" ht="31.5" customHeight="1" x14ac:dyDescent="0.2">
      <c r="A9" s="125" t="s">
        <v>71</v>
      </c>
      <c r="B9" s="125"/>
      <c r="C9" s="125"/>
      <c r="D9" s="125"/>
      <c r="E9" s="125"/>
      <c r="F9" s="125"/>
      <c r="G9" s="125"/>
      <c r="H9" s="125"/>
      <c r="I9" s="125"/>
      <c r="J9" s="125"/>
      <c r="K9" s="125"/>
      <c r="L9" s="125"/>
      <c r="M9" s="125"/>
      <c r="N9" s="125"/>
    </row>
    <row r="10" spans="1:24" s="7" customFormat="1" ht="25.5" customHeight="1" x14ac:dyDescent="0.2">
      <c r="A10" s="124" t="s">
        <v>109</v>
      </c>
      <c r="B10" s="124"/>
      <c r="C10" s="124"/>
      <c r="D10" s="124"/>
      <c r="E10" s="124"/>
      <c r="F10" s="124"/>
      <c r="G10" s="124"/>
      <c r="H10" s="124"/>
      <c r="I10" s="124"/>
      <c r="J10" s="124"/>
      <c r="K10" s="124"/>
      <c r="L10" s="124"/>
      <c r="M10" s="124"/>
      <c r="N10" s="124"/>
    </row>
    <row r="11" spans="1:24" s="8" customFormat="1" ht="21" customHeight="1" x14ac:dyDescent="0.2">
      <c r="A11" s="67" t="s">
        <v>91</v>
      </c>
      <c r="B11" s="67"/>
      <c r="C11" s="67"/>
      <c r="D11" s="67"/>
      <c r="E11" s="67"/>
      <c r="F11" s="67"/>
      <c r="G11" s="67"/>
      <c r="H11" s="67"/>
      <c r="I11" s="67"/>
      <c r="J11" s="67"/>
      <c r="K11" s="67"/>
      <c r="L11" s="67"/>
      <c r="M11" s="67"/>
      <c r="N11" s="67"/>
    </row>
    <row r="12" spans="1:24" s="7" customFormat="1" ht="34.5" customHeight="1" x14ac:dyDescent="0.2">
      <c r="A12" s="124" t="s">
        <v>110</v>
      </c>
      <c r="B12" s="124"/>
      <c r="C12" s="124"/>
      <c r="D12" s="124"/>
      <c r="E12" s="124"/>
      <c r="F12" s="124"/>
      <c r="G12" s="124"/>
      <c r="H12" s="124"/>
      <c r="I12" s="124"/>
      <c r="J12" s="124"/>
      <c r="K12" s="124"/>
      <c r="L12" s="124"/>
      <c r="M12" s="124"/>
      <c r="N12" s="124"/>
    </row>
    <row r="13" spans="1:24" s="7" customFormat="1" ht="23.25" customHeight="1" x14ac:dyDescent="0.2">
      <c r="A13" s="124" t="s">
        <v>107</v>
      </c>
      <c r="B13" s="124"/>
      <c r="C13" s="124"/>
      <c r="D13" s="124"/>
      <c r="E13" s="124"/>
      <c r="F13" s="124"/>
      <c r="G13" s="124"/>
      <c r="H13" s="124"/>
      <c r="I13" s="124"/>
      <c r="J13" s="124"/>
      <c r="K13" s="124"/>
      <c r="L13" s="124"/>
      <c r="M13" s="124"/>
      <c r="N13" s="124"/>
    </row>
    <row r="14" spans="1:24" s="7" customFormat="1" ht="33.75" customHeight="1" x14ac:dyDescent="0.2">
      <c r="A14" s="124" t="s">
        <v>108</v>
      </c>
      <c r="B14" s="124"/>
      <c r="C14" s="124"/>
      <c r="D14" s="124"/>
      <c r="E14" s="124"/>
      <c r="F14" s="124"/>
      <c r="G14" s="124"/>
      <c r="H14" s="124"/>
      <c r="I14" s="124"/>
      <c r="J14" s="124"/>
      <c r="K14" s="124"/>
      <c r="L14" s="124"/>
      <c r="M14" s="124"/>
      <c r="N14" s="124"/>
    </row>
  </sheetData>
  <sheetProtection algorithmName="SHA-512" hashValue="PWEYiaqn+dyxt8AkJehmHhBCzjZhg4aO1x1pXXirNhuOmHki/uexXCp5Hq+saUKgeE9pp+OYbGtidT7/FmbbBA==" saltValue="BhMv3nvv62yIig5rMIaAcQ==" spinCount="100000" sheet="1" selectLockedCells="1"/>
  <customSheetViews>
    <customSheetView guid="{D6560975-BA55-4744-B02B-9192948B02AD}" fitToPage="1">
      <selection activeCell="B6" sqref="B6"/>
      <pageMargins left="0.5" right="0.5" top="0.5" bottom="0.5" header="0.3" footer="0.3"/>
      <pageSetup scale="83" orientation="portrait" r:id="rId1"/>
    </customSheetView>
    <customSheetView guid="{422EF630-D64D-41CE-8EC7-A9FEBA2356C7}" showPageBreaks="1" fitToPage="1" printArea="1">
      <selection activeCell="B6" sqref="B6"/>
      <pageMargins left="0.5" right="0.5" top="0.5" bottom="0.5" header="0.3" footer="0.3"/>
      <pageSetup scale="83" orientation="portrait" r:id="rId2"/>
    </customSheetView>
    <customSheetView guid="{6A9177DD-EA44-44FA-89A1-E4233C7B936E}" showPageBreaks="1" fitToPage="1" printArea="1">
      <selection activeCell="B6" sqref="B6"/>
      <pageMargins left="0.5" right="0.5" top="0.5" bottom="0.5" header="0.3" footer="0.3"/>
      <pageSetup scale="83" orientation="portrait" r:id="rId3"/>
    </customSheetView>
  </customSheetViews>
  <mergeCells count="7">
    <mergeCell ref="A14:N14"/>
    <mergeCell ref="A12:N12"/>
    <mergeCell ref="A13:N13"/>
    <mergeCell ref="A4:N4"/>
    <mergeCell ref="A8:N8"/>
    <mergeCell ref="A9:N9"/>
    <mergeCell ref="A10:N10"/>
  </mergeCells>
  <hyperlinks>
    <hyperlink ref="A5" r:id="rId4" xr:uid="{3A20A67A-5F53-414D-BD6E-89A3AB34EFDD}"/>
  </hyperlinks>
  <pageMargins left="0.5" right="0.5" top="0.5" bottom="0.5" header="0.3" footer="0.3"/>
  <pageSetup scale="77" orientation="portrait" r:id="rId5"/>
  <headerFooter>
    <oddFooter>&amp;L&amp;"Arial,Italic"&amp;8wq-wwtp5-20a  •  2/28/23&amp;C&amp;"Arial,Italic"&amp;8 https://www.pca.state.mn.us  •  Available in alternative formats  •  651-296-6300  •  
800-657-3864  •  Use your preferred relay service&amp;R&amp;"Arial,Italic"&amp;8Page &amp;P of &amp;N</oddFooter>
  </headerFooter>
  <drawing r:id="rId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N59"/>
  <sheetViews>
    <sheetView showGridLines="0" zoomScaleNormal="100" zoomScaleSheetLayoutView="100" workbookViewId="0">
      <selection activeCell="D4" sqref="D4:H4"/>
    </sheetView>
  </sheetViews>
  <sheetFormatPr defaultColWidth="9.140625" defaultRowHeight="12.75" x14ac:dyDescent="0.2"/>
  <cols>
    <col min="1" max="1" width="3.28515625" style="1" customWidth="1"/>
    <col min="2" max="2" width="9.140625" style="1" customWidth="1"/>
    <col min="3" max="3" width="9.28515625" style="1" customWidth="1"/>
    <col min="4" max="4" width="11.42578125" style="1" customWidth="1"/>
    <col min="5" max="5" width="11.7109375" style="1" customWidth="1"/>
    <col min="6" max="6" width="6.5703125" style="1" customWidth="1"/>
    <col min="7" max="7" width="12" style="1" customWidth="1"/>
    <col min="8" max="8" width="20.28515625" style="1" customWidth="1"/>
    <col min="9" max="9" width="10.7109375" style="1" customWidth="1"/>
    <col min="10" max="10" width="7.140625" style="2" customWidth="1"/>
    <col min="11" max="11" width="14" style="2" customWidth="1"/>
    <col min="12" max="12" width="15.42578125" style="2" customWidth="1"/>
    <col min="13" max="14" width="9.140625" style="1" hidden="1" customWidth="1"/>
    <col min="15" max="16384" width="9.140625" style="1"/>
  </cols>
  <sheetData>
    <row r="1" spans="1:14" s="3" customFormat="1" ht="30" customHeight="1" thickBot="1" x14ac:dyDescent="0.35">
      <c r="A1" s="9" t="s">
        <v>74</v>
      </c>
      <c r="B1" s="9"/>
      <c r="C1" s="9"/>
      <c r="D1" s="9"/>
      <c r="E1" s="9"/>
      <c r="F1" s="9"/>
      <c r="G1" s="9"/>
      <c r="H1" s="9"/>
      <c r="I1" s="9"/>
      <c r="J1" s="10"/>
      <c r="K1" s="10"/>
      <c r="L1" s="11"/>
    </row>
    <row r="2" spans="1:14" s="6" customFormat="1" ht="6.75" customHeight="1" x14ac:dyDescent="0.2">
      <c r="J2" s="12"/>
      <c r="K2" s="12"/>
      <c r="L2" s="13"/>
    </row>
    <row r="3" spans="1:14" s="6" customFormat="1" ht="6.75" customHeight="1" x14ac:dyDescent="0.2">
      <c r="L3" s="13"/>
    </row>
    <row r="4" spans="1:14" s="6" customFormat="1" ht="15" customHeight="1" x14ac:dyDescent="0.2">
      <c r="B4" s="131" t="s">
        <v>113</v>
      </c>
      <c r="C4" s="132"/>
      <c r="D4" s="134"/>
      <c r="E4" s="135"/>
      <c r="F4" s="135"/>
      <c r="G4" s="135"/>
      <c r="H4" s="136"/>
      <c r="J4" s="14"/>
      <c r="K4" s="6" t="s">
        <v>85</v>
      </c>
      <c r="L4" s="13"/>
    </row>
    <row r="5" spans="1:14" s="6" customFormat="1" ht="15" customHeight="1" x14ac:dyDescent="0.2">
      <c r="B5" s="131" t="s">
        <v>114</v>
      </c>
      <c r="C5" s="133"/>
      <c r="D5" s="137"/>
      <c r="E5" s="138"/>
      <c r="J5" s="15"/>
      <c r="K5" s="6" t="s">
        <v>86</v>
      </c>
      <c r="L5" s="13"/>
    </row>
    <row r="6" spans="1:14" s="6" customFormat="1" ht="15" customHeight="1" x14ac:dyDescent="0.2">
      <c r="C6" s="16" t="s">
        <v>115</v>
      </c>
      <c r="D6" s="137"/>
      <c r="E6" s="138"/>
      <c r="G6" s="16" t="s">
        <v>117</v>
      </c>
      <c r="H6" s="17"/>
      <c r="J6" s="18"/>
      <c r="K6" s="6" t="s">
        <v>72</v>
      </c>
      <c r="L6" s="13"/>
    </row>
    <row r="7" spans="1:14" s="6" customFormat="1" ht="14.25" customHeight="1" x14ac:dyDescent="0.2">
      <c r="C7" s="16" t="s">
        <v>116</v>
      </c>
      <c r="D7" s="137"/>
      <c r="E7" s="138"/>
    </row>
    <row r="8" spans="1:14" s="6" customFormat="1" x14ac:dyDescent="0.2">
      <c r="K8" s="12"/>
      <c r="L8" s="12"/>
    </row>
    <row r="9" spans="1:14" s="6" customFormat="1" x14ac:dyDescent="0.2">
      <c r="A9" s="19" t="s">
        <v>62</v>
      </c>
      <c r="B9" s="20"/>
      <c r="C9" s="20"/>
      <c r="D9" s="20"/>
      <c r="E9" s="20"/>
      <c r="F9" s="20"/>
      <c r="G9" s="20"/>
      <c r="H9" s="20"/>
      <c r="I9" s="20"/>
      <c r="J9" s="31" t="s">
        <v>65</v>
      </c>
      <c r="K9" s="32" t="s">
        <v>87</v>
      </c>
      <c r="L9" s="32" t="s">
        <v>43</v>
      </c>
      <c r="M9" s="12" t="s">
        <v>67</v>
      </c>
    </row>
    <row r="10" spans="1:14" s="6" customFormat="1" x14ac:dyDescent="0.2">
      <c r="A10" s="12">
        <v>1</v>
      </c>
      <c r="B10" s="6" t="s">
        <v>15</v>
      </c>
      <c r="J10" s="12"/>
      <c r="K10" s="122"/>
      <c r="L10" s="65" t="s">
        <v>68</v>
      </c>
      <c r="M10" s="6">
        <v>0.105</v>
      </c>
      <c r="N10" s="6">
        <f>M10*10^6</f>
        <v>105000</v>
      </c>
    </row>
    <row r="11" spans="1:14" s="6" customFormat="1" x14ac:dyDescent="0.2">
      <c r="A11" s="12">
        <v>2</v>
      </c>
      <c r="B11" s="6" t="s">
        <v>16</v>
      </c>
      <c r="J11" s="12"/>
      <c r="K11" s="122"/>
      <c r="L11" s="65" t="s">
        <v>69</v>
      </c>
      <c r="M11" s="6">
        <v>0.13500000000000001</v>
      </c>
      <c r="N11" s="6">
        <f>M11*10^6</f>
        <v>135000</v>
      </c>
    </row>
    <row r="12" spans="1:14" s="6" customFormat="1" x14ac:dyDescent="0.2">
      <c r="A12" s="12">
        <v>3</v>
      </c>
      <c r="B12" s="6" t="s">
        <v>44</v>
      </c>
      <c r="J12" s="23" t="s">
        <v>41</v>
      </c>
      <c r="K12" s="123">
        <f>K10</f>
        <v>0</v>
      </c>
      <c r="L12" s="65"/>
      <c r="M12" s="6">
        <v>0.105</v>
      </c>
    </row>
    <row r="13" spans="1:14" s="6" customFormat="1" ht="12.75" customHeight="1" x14ac:dyDescent="0.2">
      <c r="A13" s="12">
        <v>4</v>
      </c>
      <c r="B13" s="6" t="s">
        <v>131</v>
      </c>
      <c r="J13" s="23" t="s">
        <v>40</v>
      </c>
      <c r="K13" s="123">
        <f>K11-K12</f>
        <v>0</v>
      </c>
      <c r="L13" s="65" t="s">
        <v>69</v>
      </c>
      <c r="M13" s="25">
        <v>0.03</v>
      </c>
    </row>
    <row r="14" spans="1:14" s="6" customFormat="1" x14ac:dyDescent="0.2">
      <c r="A14" s="12">
        <v>5</v>
      </c>
      <c r="B14" s="6" t="s">
        <v>17</v>
      </c>
      <c r="J14" s="12"/>
      <c r="K14" s="122"/>
      <c r="L14" s="65" t="s">
        <v>69</v>
      </c>
      <c r="M14" s="25">
        <v>0.249</v>
      </c>
      <c r="N14" s="6">
        <f t="shared" ref="N14:N15" si="0">M14*10^6</f>
        <v>249000</v>
      </c>
    </row>
    <row r="15" spans="1:14" s="6" customFormat="1" x14ac:dyDescent="0.2">
      <c r="A15" s="12">
        <v>6</v>
      </c>
      <c r="B15" s="6" t="s">
        <v>45</v>
      </c>
      <c r="J15" s="23" t="s">
        <v>41</v>
      </c>
      <c r="K15" s="122"/>
      <c r="L15" s="65" t="s">
        <v>69</v>
      </c>
      <c r="M15" s="25">
        <v>0.13500000000000001</v>
      </c>
      <c r="N15" s="6">
        <f t="shared" si="0"/>
        <v>135000</v>
      </c>
    </row>
    <row r="16" spans="1:14" s="6" customFormat="1" x14ac:dyDescent="0.2">
      <c r="A16" s="12">
        <v>7</v>
      </c>
      <c r="B16" s="6" t="s">
        <v>46</v>
      </c>
      <c r="J16" s="23" t="s">
        <v>40</v>
      </c>
      <c r="K16" s="123">
        <f>K14-K15</f>
        <v>0</v>
      </c>
      <c r="L16" s="65" t="s">
        <v>69</v>
      </c>
      <c r="M16" s="25">
        <v>0.114</v>
      </c>
    </row>
    <row r="17" spans="1:14" s="6" customFormat="1" x14ac:dyDescent="0.2">
      <c r="A17" s="12">
        <v>8</v>
      </c>
      <c r="B17" s="6" t="s">
        <v>18</v>
      </c>
      <c r="J17" s="12"/>
      <c r="K17" s="122"/>
      <c r="L17" s="65" t="s">
        <v>69</v>
      </c>
      <c r="M17" s="25">
        <v>0.114</v>
      </c>
      <c r="N17" s="6">
        <f>M17*10^6</f>
        <v>114000</v>
      </c>
    </row>
    <row r="18" spans="1:14" s="6" customFormat="1" x14ac:dyDescent="0.2">
      <c r="A18" s="12">
        <v>9</v>
      </c>
      <c r="B18" s="6" t="s">
        <v>19</v>
      </c>
      <c r="J18" s="12"/>
      <c r="K18" s="123">
        <f>K13</f>
        <v>0</v>
      </c>
      <c r="L18" s="65" t="s">
        <v>69</v>
      </c>
      <c r="M18" s="25">
        <v>0.03</v>
      </c>
    </row>
    <row r="19" spans="1:14" s="6" customFormat="1" x14ac:dyDescent="0.2">
      <c r="A19" s="12">
        <v>10</v>
      </c>
      <c r="B19" s="6" t="s">
        <v>47</v>
      </c>
      <c r="J19" s="23" t="s">
        <v>41</v>
      </c>
      <c r="K19" s="122"/>
      <c r="L19" s="65"/>
      <c r="M19" s="25">
        <v>0</v>
      </c>
      <c r="N19" s="6">
        <f>M19*10^6</f>
        <v>0</v>
      </c>
    </row>
    <row r="20" spans="1:14" s="6" customFormat="1" x14ac:dyDescent="0.2">
      <c r="A20" s="12">
        <v>11</v>
      </c>
      <c r="B20" s="6" t="s">
        <v>48</v>
      </c>
      <c r="J20" s="23" t="s">
        <v>40</v>
      </c>
      <c r="K20" s="123">
        <f>K18-K19</f>
        <v>0</v>
      </c>
      <c r="L20" s="65" t="s">
        <v>69</v>
      </c>
      <c r="M20" s="25">
        <v>0.03</v>
      </c>
    </row>
    <row r="21" spans="1:14" s="6" customFormat="1" x14ac:dyDescent="0.2">
      <c r="A21" s="12">
        <v>12</v>
      </c>
      <c r="B21" s="6" t="s">
        <v>20</v>
      </c>
      <c r="J21" s="12"/>
      <c r="K21" s="122"/>
      <c r="L21" s="65" t="s">
        <v>69</v>
      </c>
      <c r="M21" s="25">
        <v>0.114</v>
      </c>
      <c r="N21" s="6">
        <f t="shared" ref="N21:N22" si="1">M21*10^6</f>
        <v>114000</v>
      </c>
    </row>
    <row r="22" spans="1:14" s="6" customFormat="1" x14ac:dyDescent="0.2">
      <c r="A22" s="12">
        <v>13</v>
      </c>
      <c r="B22" s="6" t="s">
        <v>49</v>
      </c>
      <c r="J22" s="23" t="s">
        <v>41</v>
      </c>
      <c r="K22" s="122"/>
      <c r="L22" s="65"/>
      <c r="M22" s="25">
        <v>0</v>
      </c>
      <c r="N22" s="6">
        <f t="shared" si="1"/>
        <v>0</v>
      </c>
    </row>
    <row r="23" spans="1:14" s="6" customFormat="1" x14ac:dyDescent="0.2">
      <c r="A23" s="12">
        <v>14</v>
      </c>
      <c r="B23" s="6" t="s">
        <v>50</v>
      </c>
      <c r="J23" s="23" t="s">
        <v>40</v>
      </c>
      <c r="K23" s="123">
        <f>K21-K22</f>
        <v>0</v>
      </c>
      <c r="L23" s="65" t="s">
        <v>69</v>
      </c>
      <c r="M23" s="25">
        <v>0.114</v>
      </c>
    </row>
    <row r="24" spans="1:14" s="6" customFormat="1" x14ac:dyDescent="0.2">
      <c r="A24" s="12">
        <v>15</v>
      </c>
      <c r="B24" s="6" t="s">
        <v>33</v>
      </c>
      <c r="D24" s="26"/>
      <c r="E24" s="6" t="s">
        <v>34</v>
      </c>
      <c r="F24" s="12" t="s">
        <v>28</v>
      </c>
      <c r="G24" s="26"/>
      <c r="H24" s="6" t="s">
        <v>39</v>
      </c>
      <c r="J24" s="12"/>
      <c r="K24" s="123">
        <f>D24*G24*2.5</f>
        <v>0</v>
      </c>
      <c r="L24" s="65"/>
      <c r="M24" s="25">
        <v>0</v>
      </c>
    </row>
    <row r="25" spans="1:14" s="6" customFormat="1" x14ac:dyDescent="0.2">
      <c r="A25" s="12">
        <v>16</v>
      </c>
      <c r="B25" s="6" t="s">
        <v>21</v>
      </c>
      <c r="J25" s="12"/>
      <c r="K25" s="122"/>
      <c r="L25" s="65"/>
      <c r="M25" s="25">
        <v>0</v>
      </c>
      <c r="N25" s="6">
        <f t="shared" ref="N25:N27" si="2">M25*10^6</f>
        <v>0</v>
      </c>
    </row>
    <row r="26" spans="1:14" s="6" customFormat="1" x14ac:dyDescent="0.2">
      <c r="A26" s="12">
        <v>17</v>
      </c>
      <c r="B26" s="6" t="s">
        <v>22</v>
      </c>
      <c r="J26" s="12"/>
      <c r="K26" s="122"/>
      <c r="L26" s="65"/>
      <c r="M26" s="25">
        <v>0</v>
      </c>
      <c r="N26" s="6">
        <f t="shared" si="2"/>
        <v>0</v>
      </c>
    </row>
    <row r="27" spans="1:14" s="6" customFormat="1" x14ac:dyDescent="0.2">
      <c r="A27" s="12">
        <v>18</v>
      </c>
      <c r="B27" s="6" t="s">
        <v>23</v>
      </c>
      <c r="J27" s="12"/>
      <c r="K27" s="122"/>
      <c r="L27" s="65"/>
      <c r="M27" s="25">
        <v>0</v>
      </c>
      <c r="N27" s="6">
        <f t="shared" si="2"/>
        <v>0</v>
      </c>
    </row>
    <row r="28" spans="1:14" s="6" customFormat="1" x14ac:dyDescent="0.2">
      <c r="A28" s="12">
        <v>19</v>
      </c>
      <c r="B28" s="6" t="s">
        <v>24</v>
      </c>
      <c r="J28" s="23" t="s">
        <v>40</v>
      </c>
      <c r="K28" s="123">
        <f>K10+K20+K23+K24+K25+K26+K27</f>
        <v>0</v>
      </c>
      <c r="L28" s="65" t="s">
        <v>69</v>
      </c>
      <c r="M28" s="25">
        <v>0.249</v>
      </c>
    </row>
    <row r="29" spans="1:14" s="6" customFormat="1" x14ac:dyDescent="0.2">
      <c r="J29" s="12"/>
      <c r="K29" s="27"/>
      <c r="L29" s="51"/>
    </row>
    <row r="30" spans="1:14" s="6" customFormat="1" x14ac:dyDescent="0.2">
      <c r="A30" s="19" t="s">
        <v>61</v>
      </c>
      <c r="B30" s="20"/>
      <c r="C30" s="20"/>
      <c r="D30" s="20"/>
      <c r="E30" s="20"/>
      <c r="F30" s="20"/>
      <c r="G30" s="20"/>
      <c r="H30" s="20"/>
      <c r="I30" s="20"/>
      <c r="J30" s="21"/>
      <c r="K30" s="27" t="s">
        <v>26</v>
      </c>
      <c r="L30" s="51" t="s">
        <v>43</v>
      </c>
    </row>
    <row r="31" spans="1:14" s="6" customFormat="1" x14ac:dyDescent="0.2">
      <c r="A31" s="12">
        <v>20</v>
      </c>
      <c r="B31" s="6" t="s">
        <v>25</v>
      </c>
      <c r="J31" s="12"/>
      <c r="K31" s="84">
        <f>K28</f>
        <v>0</v>
      </c>
      <c r="L31" s="65" t="s">
        <v>69</v>
      </c>
      <c r="M31" s="25">
        <v>0.249</v>
      </c>
      <c r="N31" s="6">
        <f>M31*10^6</f>
        <v>249000</v>
      </c>
    </row>
    <row r="32" spans="1:14" s="6" customFormat="1" x14ac:dyDescent="0.2">
      <c r="A32" s="12">
        <v>21</v>
      </c>
      <c r="B32" s="6" t="s">
        <v>38</v>
      </c>
      <c r="J32" s="23" t="s">
        <v>41</v>
      </c>
      <c r="K32" s="24">
        <f>K17</f>
        <v>0</v>
      </c>
      <c r="L32" s="65" t="s">
        <v>69</v>
      </c>
      <c r="M32" s="25">
        <v>0.114</v>
      </c>
    </row>
    <row r="33" spans="1:14" s="6" customFormat="1" x14ac:dyDescent="0.2">
      <c r="A33" s="12">
        <v>22</v>
      </c>
      <c r="B33" s="6" t="s">
        <v>51</v>
      </c>
      <c r="J33" s="23" t="s">
        <v>42</v>
      </c>
      <c r="K33" s="22"/>
      <c r="L33" s="65" t="s">
        <v>69</v>
      </c>
      <c r="M33" s="25">
        <v>0.188</v>
      </c>
      <c r="N33" s="6">
        <f>M33*10^6</f>
        <v>188000</v>
      </c>
    </row>
    <row r="34" spans="1:14" s="6" customFormat="1" x14ac:dyDescent="0.2">
      <c r="A34" s="12">
        <v>23</v>
      </c>
      <c r="B34" s="6" t="s">
        <v>52</v>
      </c>
      <c r="J34" s="23" t="s">
        <v>40</v>
      </c>
      <c r="K34" s="24">
        <f>K31-K32+K33</f>
        <v>0</v>
      </c>
      <c r="L34" s="65" t="s">
        <v>69</v>
      </c>
      <c r="M34" s="25">
        <v>0.32300000000000001</v>
      </c>
    </row>
    <row r="35" spans="1:14" s="6" customFormat="1" x14ac:dyDescent="0.2">
      <c r="J35" s="12"/>
      <c r="K35" s="27"/>
      <c r="L35" s="51"/>
    </row>
    <row r="36" spans="1:14" s="6" customFormat="1" x14ac:dyDescent="0.2">
      <c r="A36" s="19" t="s">
        <v>60</v>
      </c>
      <c r="B36" s="20"/>
      <c r="C36" s="20"/>
      <c r="D36" s="20"/>
      <c r="E36" s="20"/>
      <c r="F36" s="20"/>
      <c r="G36" s="20"/>
      <c r="H36" s="20"/>
      <c r="I36" s="20"/>
      <c r="J36" s="21"/>
      <c r="K36" s="27" t="s">
        <v>26</v>
      </c>
      <c r="L36" s="51" t="s">
        <v>43</v>
      </c>
    </row>
    <row r="37" spans="1:14" s="6" customFormat="1" x14ac:dyDescent="0.2">
      <c r="A37" s="12">
        <v>24</v>
      </c>
      <c r="B37" s="6" t="s">
        <v>27</v>
      </c>
      <c r="J37" s="12"/>
      <c r="K37" s="22"/>
      <c r="L37" s="65" t="s">
        <v>68</v>
      </c>
      <c r="M37" s="25">
        <v>0.03</v>
      </c>
      <c r="N37" s="6">
        <f>M37*10^6</f>
        <v>30000</v>
      </c>
    </row>
    <row r="38" spans="1:14" s="6" customFormat="1" x14ac:dyDescent="0.2">
      <c r="A38" s="12">
        <v>25</v>
      </c>
      <c r="B38" s="6" t="s">
        <v>33</v>
      </c>
      <c r="D38" s="26"/>
      <c r="E38" s="6" t="s">
        <v>34</v>
      </c>
      <c r="F38" s="12" t="s">
        <v>28</v>
      </c>
      <c r="G38" s="26"/>
      <c r="H38" s="6" t="s">
        <v>35</v>
      </c>
      <c r="J38" s="12"/>
      <c r="K38" s="24">
        <f>D38*G38</f>
        <v>0</v>
      </c>
      <c r="L38" s="65"/>
      <c r="M38" s="25">
        <v>0</v>
      </c>
    </row>
    <row r="39" spans="1:14" s="6" customFormat="1" x14ac:dyDescent="0.2">
      <c r="A39" s="12">
        <v>26</v>
      </c>
      <c r="B39" s="6" t="s">
        <v>53</v>
      </c>
      <c r="J39" s="23" t="s">
        <v>42</v>
      </c>
      <c r="K39" s="22"/>
      <c r="L39" s="65"/>
      <c r="M39" s="25">
        <v>0</v>
      </c>
      <c r="N39" s="6">
        <f t="shared" ref="N39:N41" si="3">M39*10^6</f>
        <v>0</v>
      </c>
    </row>
    <row r="40" spans="1:14" s="6" customFormat="1" x14ac:dyDescent="0.2">
      <c r="A40" s="12">
        <v>27</v>
      </c>
      <c r="B40" s="6" t="s">
        <v>54</v>
      </c>
      <c r="J40" s="23" t="s">
        <v>42</v>
      </c>
      <c r="K40" s="22"/>
      <c r="L40" s="65"/>
      <c r="M40" s="25">
        <v>0</v>
      </c>
      <c r="N40" s="6">
        <f t="shared" si="3"/>
        <v>0</v>
      </c>
    </row>
    <row r="41" spans="1:14" s="6" customFormat="1" x14ac:dyDescent="0.2">
      <c r="A41" s="12">
        <v>28</v>
      </c>
      <c r="B41" s="6" t="s">
        <v>55</v>
      </c>
      <c r="J41" s="23" t="s">
        <v>42</v>
      </c>
      <c r="K41" s="22"/>
      <c r="L41" s="65"/>
      <c r="M41" s="25">
        <v>0</v>
      </c>
      <c r="N41" s="6">
        <f t="shared" si="3"/>
        <v>0</v>
      </c>
    </row>
    <row r="42" spans="1:14" s="6" customFormat="1" x14ac:dyDescent="0.2">
      <c r="A42" s="12">
        <v>29</v>
      </c>
      <c r="B42" s="6" t="s">
        <v>56</v>
      </c>
      <c r="J42" s="23" t="s">
        <v>40</v>
      </c>
      <c r="K42" s="24">
        <f>K37+K38+K39+K40+K41</f>
        <v>0</v>
      </c>
      <c r="L42" s="65"/>
      <c r="M42" s="25">
        <v>0.03</v>
      </c>
    </row>
    <row r="43" spans="1:14" s="6" customFormat="1" x14ac:dyDescent="0.2">
      <c r="J43" s="12"/>
      <c r="K43" s="27"/>
      <c r="L43" s="51"/>
    </row>
    <row r="44" spans="1:14" s="6" customFormat="1" x14ac:dyDescent="0.2">
      <c r="A44" s="129" t="s">
        <v>63</v>
      </c>
      <c r="B44" s="130"/>
      <c r="C44" s="130"/>
      <c r="D44" s="130"/>
      <c r="E44" s="130"/>
      <c r="F44" s="130"/>
      <c r="G44" s="130"/>
      <c r="H44" s="130"/>
      <c r="I44" s="130"/>
      <c r="J44" s="130"/>
      <c r="K44" s="27"/>
      <c r="L44" s="51"/>
    </row>
    <row r="45" spans="1:14" s="6" customFormat="1" x14ac:dyDescent="0.2">
      <c r="A45" s="28"/>
      <c r="B45" s="29" t="s">
        <v>64</v>
      </c>
      <c r="C45" s="29"/>
      <c r="D45" s="30"/>
      <c r="E45" s="30"/>
      <c r="F45" s="30"/>
      <c r="G45" s="30"/>
      <c r="H45" s="30"/>
      <c r="I45" s="30"/>
      <c r="J45" s="30"/>
      <c r="K45" s="27" t="s">
        <v>26</v>
      </c>
      <c r="L45" s="51" t="s">
        <v>43</v>
      </c>
    </row>
    <row r="46" spans="1:14" s="6" customFormat="1" x14ac:dyDescent="0.2">
      <c r="A46" s="12">
        <v>30</v>
      </c>
      <c r="B46" s="6" t="s">
        <v>27</v>
      </c>
      <c r="J46" s="12"/>
      <c r="K46" s="22"/>
      <c r="L46" s="65" t="s">
        <v>68</v>
      </c>
      <c r="M46" s="6">
        <v>0.03</v>
      </c>
      <c r="N46" s="6">
        <f t="shared" ref="N46:N48" si="4">M46*10^6</f>
        <v>30000</v>
      </c>
    </row>
    <row r="47" spans="1:14" s="6" customFormat="1" x14ac:dyDescent="0.2">
      <c r="A47" s="12">
        <v>31</v>
      </c>
      <c r="B47" s="6" t="s">
        <v>57</v>
      </c>
      <c r="J47" s="23" t="s">
        <v>42</v>
      </c>
      <c r="K47" s="22"/>
      <c r="L47" s="65" t="s">
        <v>69</v>
      </c>
      <c r="M47" s="6">
        <v>2.2599999999999999E-2</v>
      </c>
      <c r="N47" s="6">
        <f t="shared" si="4"/>
        <v>22600</v>
      </c>
    </row>
    <row r="48" spans="1:14" s="6" customFormat="1" x14ac:dyDescent="0.2">
      <c r="A48" s="12">
        <v>32</v>
      </c>
      <c r="B48" s="6" t="s">
        <v>58</v>
      </c>
      <c r="J48" s="23" t="s">
        <v>42</v>
      </c>
      <c r="K48" s="22"/>
      <c r="L48" s="65" t="s">
        <v>69</v>
      </c>
      <c r="M48" s="6">
        <v>7.4999999999999997E-3</v>
      </c>
      <c r="N48" s="6">
        <f t="shared" si="4"/>
        <v>7500</v>
      </c>
    </row>
    <row r="49" spans="1:14" s="6" customFormat="1" x14ac:dyDescent="0.2">
      <c r="A49" s="12">
        <v>33</v>
      </c>
      <c r="B49" s="6" t="s">
        <v>33</v>
      </c>
      <c r="D49" s="26"/>
      <c r="E49" s="6" t="s">
        <v>34</v>
      </c>
      <c r="F49" s="12" t="s">
        <v>28</v>
      </c>
      <c r="G49" s="26"/>
      <c r="H49" s="6" t="s">
        <v>35</v>
      </c>
      <c r="J49" s="23" t="s">
        <v>42</v>
      </c>
      <c r="K49" s="24">
        <f>D49*G49</f>
        <v>0</v>
      </c>
      <c r="L49" s="65"/>
      <c r="M49" s="25">
        <v>0</v>
      </c>
    </row>
    <row r="50" spans="1:14" s="6" customFormat="1" x14ac:dyDescent="0.2">
      <c r="A50" s="12">
        <v>34</v>
      </c>
      <c r="B50" s="6" t="s">
        <v>53</v>
      </c>
      <c r="J50" s="23" t="s">
        <v>42</v>
      </c>
      <c r="K50" s="22"/>
      <c r="L50" s="65"/>
      <c r="M50" s="25">
        <v>0</v>
      </c>
      <c r="N50" s="6">
        <f t="shared" ref="N50:N52" si="5">M50*10^6</f>
        <v>0</v>
      </c>
    </row>
    <row r="51" spans="1:14" s="6" customFormat="1" x14ac:dyDescent="0.2">
      <c r="A51" s="12">
        <v>35</v>
      </c>
      <c r="B51" s="6" t="s">
        <v>54</v>
      </c>
      <c r="J51" s="23" t="s">
        <v>42</v>
      </c>
      <c r="K51" s="22"/>
      <c r="L51" s="65"/>
      <c r="M51" s="25">
        <v>0</v>
      </c>
      <c r="N51" s="6">
        <f t="shared" si="5"/>
        <v>0</v>
      </c>
    </row>
    <row r="52" spans="1:14" s="6" customFormat="1" x14ac:dyDescent="0.2">
      <c r="A52" s="12">
        <v>36</v>
      </c>
      <c r="B52" s="6" t="s">
        <v>55</v>
      </c>
      <c r="J52" s="23" t="s">
        <v>42</v>
      </c>
      <c r="K52" s="22"/>
      <c r="L52" s="65"/>
      <c r="M52" s="25">
        <v>0</v>
      </c>
      <c r="N52" s="6">
        <f t="shared" si="5"/>
        <v>0</v>
      </c>
    </row>
    <row r="53" spans="1:14" s="6" customFormat="1" x14ac:dyDescent="0.2">
      <c r="A53" s="12">
        <v>37</v>
      </c>
      <c r="B53" s="6" t="s">
        <v>59</v>
      </c>
      <c r="J53" s="23" t="s">
        <v>40</v>
      </c>
      <c r="K53" s="24">
        <f>K46+K47+K48+K49+K50+K51+K52</f>
        <v>0</v>
      </c>
      <c r="L53" s="65" t="s">
        <v>68</v>
      </c>
      <c r="M53" s="25">
        <v>6.0100000000000001E-2</v>
      </c>
    </row>
    <row r="54" spans="1:14" s="6" customFormat="1" x14ac:dyDescent="0.2">
      <c r="J54" s="12"/>
      <c r="K54" s="27"/>
      <c r="L54" s="12"/>
    </row>
    <row r="55" spans="1:14" s="6" customFormat="1" ht="27.75" customHeight="1" x14ac:dyDescent="0.2">
      <c r="A55" s="127" t="s">
        <v>88</v>
      </c>
      <c r="B55" s="128"/>
      <c r="C55" s="128"/>
      <c r="D55" s="128"/>
      <c r="E55" s="128"/>
      <c r="F55" s="128"/>
      <c r="G55" s="128"/>
      <c r="H55" s="128"/>
      <c r="I55" s="128"/>
      <c r="J55" s="128"/>
      <c r="K55" s="128"/>
      <c r="L55" s="128"/>
    </row>
    <row r="56" spans="1:14" s="6" customFormat="1" ht="12.75" customHeight="1" x14ac:dyDescent="0.2">
      <c r="A56" s="12">
        <v>38</v>
      </c>
      <c r="B56" s="6" t="s">
        <v>29</v>
      </c>
      <c r="J56" s="12"/>
      <c r="K56" s="27"/>
      <c r="L56" s="12"/>
    </row>
    <row r="57" spans="1:14" s="6" customFormat="1" ht="12.75" customHeight="1" x14ac:dyDescent="0.2">
      <c r="A57" s="12">
        <v>39</v>
      </c>
      <c r="B57" s="6" t="s">
        <v>30</v>
      </c>
      <c r="J57" s="12"/>
      <c r="K57" s="27"/>
      <c r="L57" s="12"/>
    </row>
    <row r="58" spans="1:14" s="6" customFormat="1" ht="12.75" customHeight="1" x14ac:dyDescent="0.2">
      <c r="A58" s="12">
        <v>40</v>
      </c>
      <c r="B58" s="6" t="s">
        <v>31</v>
      </c>
      <c r="J58" s="12"/>
      <c r="K58" s="27"/>
      <c r="L58" s="12"/>
    </row>
    <row r="59" spans="1:14" s="6" customFormat="1" ht="12.75" customHeight="1" x14ac:dyDescent="0.2">
      <c r="A59" s="12">
        <v>41</v>
      </c>
      <c r="B59" s="6" t="s">
        <v>32</v>
      </c>
      <c r="J59" s="12"/>
      <c r="K59" s="27"/>
      <c r="L59" s="12"/>
    </row>
  </sheetData>
  <sheetProtection algorithmName="SHA-512" hashValue="L5va98Z34oK1o0XA0fmCwLYbDMHX4Nb4kvmO6JzgVwTT2GikD9rPQoFcY67J26JXuXxEYCJ89Z7OiNs+VH7ZYQ==" saltValue="cLoJqFhJACHgFKJTT5xDFA==" spinCount="100000" sheet="1" selectLockedCells="1"/>
  <customSheetViews>
    <customSheetView guid="{D6560975-BA55-4744-B02B-9192948B02AD}" fitToPage="1" hiddenColumns="1" topLeftCell="A30">
      <selection activeCell="K40" sqref="K40"/>
      <pageMargins left="0.5" right="0.5" top="0.5" bottom="0.5" header="0.3" footer="0.3"/>
      <pageSetup scale="81" orientation="portrait" r:id="rId1"/>
    </customSheetView>
    <customSheetView guid="{422EF630-D64D-41CE-8EC7-A9FEBA2356C7}" showPageBreaks="1" fitToPage="1" printArea="1" hiddenColumns="1">
      <selection activeCell="D6" sqref="D6:H6"/>
      <pageMargins left="0.5" right="0.5" top="0.5" bottom="0.5" header="0.3" footer="0.3"/>
      <pageSetup scale="81" orientation="portrait" r:id="rId2"/>
    </customSheetView>
    <customSheetView guid="{6A9177DD-EA44-44FA-89A1-E4233C7B936E}" showPageBreaks="1" fitToPage="1" printArea="1" hiddenColumns="1">
      <selection activeCell="H8" sqref="H8"/>
      <pageMargins left="0.5" right="0.5" top="0.5" bottom="0.5" header="0.3" footer="0.3"/>
      <pageSetup scale="81" orientation="portrait" r:id="rId3"/>
    </customSheetView>
  </customSheetViews>
  <mergeCells count="8">
    <mergeCell ref="A55:L55"/>
    <mergeCell ref="A44:J44"/>
    <mergeCell ref="B4:C4"/>
    <mergeCell ref="B5:C5"/>
    <mergeCell ref="D4:H4"/>
    <mergeCell ref="D5:E5"/>
    <mergeCell ref="D6:E6"/>
    <mergeCell ref="D7:E7"/>
  </mergeCells>
  <pageMargins left="0.5" right="0.5" top="0.5" bottom="0.5" header="0.3" footer="0.3"/>
  <pageSetup scale="82" orientation="portrait" r:id="rId4"/>
  <headerFooter>
    <oddFooter>&amp;L&amp;"Arial,Italic"&amp;8wq-wwtp5-20a  •  3/2/23&amp;C&amp;"Arial,Italic"&amp;8 https://www.pca.state.mn.us  •  Available in alternative formats  •  651-296-6300  •  
800-657-3864  •  Use your preferred relay service&amp;R&amp;"Arial,Italic"&amp;8Page &amp;P of &amp;N</oddFooter>
  </headerFooter>
  <legacy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N51"/>
  <sheetViews>
    <sheetView zoomScaleNormal="100" zoomScaleSheetLayoutView="100" workbookViewId="0">
      <selection activeCell="B4" sqref="B4:C4"/>
    </sheetView>
  </sheetViews>
  <sheetFormatPr defaultColWidth="9.140625" defaultRowHeight="15" x14ac:dyDescent="0.25"/>
  <cols>
    <col min="1" max="1" width="15.5703125" style="62" customWidth="1"/>
    <col min="2" max="2" width="18" style="62" customWidth="1"/>
    <col min="3" max="3" width="19.140625" style="63" customWidth="1"/>
    <col min="4" max="4" width="14.7109375" style="62" customWidth="1"/>
    <col min="5" max="5" width="12.140625" style="62" customWidth="1"/>
    <col min="6" max="6" width="24.85546875" style="62" customWidth="1"/>
    <col min="7" max="7" width="23" style="62" customWidth="1"/>
    <col min="8" max="9" width="9.140625" style="62"/>
    <col min="10" max="10" width="9.5703125" style="62" bestFit="1" customWidth="1"/>
    <col min="11" max="16384" width="9.140625" style="62"/>
  </cols>
  <sheetData>
    <row r="1" spans="1:14" s="37" customFormat="1" ht="19.5" thickBot="1" x14ac:dyDescent="0.35">
      <c r="A1" s="33" t="s">
        <v>75</v>
      </c>
      <c r="B1" s="34"/>
      <c r="C1" s="35"/>
      <c r="D1" s="34"/>
      <c r="E1" s="34"/>
      <c r="F1" s="34"/>
      <c r="G1" s="36"/>
      <c r="L1" s="38"/>
      <c r="M1" s="38"/>
      <c r="N1" s="39"/>
    </row>
    <row r="2" spans="1:14" s="44" customFormat="1" ht="6" customHeight="1" x14ac:dyDescent="0.2">
      <c r="A2" s="40"/>
      <c r="B2" s="41"/>
      <c r="C2" s="42"/>
      <c r="D2" s="41"/>
      <c r="E2" s="41"/>
      <c r="F2" s="41"/>
      <c r="G2" s="43"/>
      <c r="L2" s="45"/>
      <c r="M2" s="45"/>
      <c r="N2" s="46"/>
    </row>
    <row r="3" spans="1:14" s="44" customFormat="1" ht="6" customHeight="1" x14ac:dyDescent="0.2">
      <c r="A3" s="40"/>
      <c r="B3" s="41"/>
      <c r="C3" s="42"/>
      <c r="D3" s="41"/>
      <c r="E3" s="41"/>
      <c r="F3" s="41"/>
      <c r="G3" s="43"/>
      <c r="L3" s="45"/>
      <c r="M3" s="45"/>
      <c r="N3" s="46"/>
    </row>
    <row r="4" spans="1:14" s="48" customFormat="1" ht="14.25" customHeight="1" x14ac:dyDescent="0.2">
      <c r="A4" s="47" t="s">
        <v>80</v>
      </c>
      <c r="B4" s="141">
        <f>'Design Flows - Table 2'!D4</f>
        <v>0</v>
      </c>
      <c r="C4" s="142"/>
    </row>
    <row r="5" spans="1:14" s="48" customFormat="1" ht="12.75" x14ac:dyDescent="0.2">
      <c r="A5" s="47" t="s">
        <v>36</v>
      </c>
      <c r="B5" s="121">
        <f>'Design Flows - Table 2'!D5</f>
        <v>0</v>
      </c>
      <c r="C5" s="49"/>
      <c r="F5" s="50"/>
      <c r="G5" s="48" t="s">
        <v>89</v>
      </c>
      <c r="M5" s="51"/>
      <c r="N5" s="51"/>
    </row>
    <row r="6" spans="1:14" s="48" customFormat="1" ht="12.75" x14ac:dyDescent="0.2">
      <c r="A6" s="47" t="s">
        <v>81</v>
      </c>
      <c r="B6" s="121">
        <f>'Design Flows - Table 2'!D6</f>
        <v>0</v>
      </c>
      <c r="C6" s="52"/>
      <c r="F6" s="53"/>
      <c r="G6" s="48" t="s">
        <v>90</v>
      </c>
      <c r="M6" s="51"/>
      <c r="N6" s="51"/>
    </row>
    <row r="7" spans="1:14" s="48" customFormat="1" ht="12.75" x14ac:dyDescent="0.2">
      <c r="A7" s="47" t="s">
        <v>66</v>
      </c>
      <c r="B7" s="121">
        <f>'Design Flows - Table 2'!D7</f>
        <v>0</v>
      </c>
      <c r="C7" s="52"/>
      <c r="F7" s="54"/>
      <c r="G7" s="48" t="s">
        <v>72</v>
      </c>
      <c r="M7" s="51"/>
      <c r="N7" s="51"/>
    </row>
    <row r="8" spans="1:14" s="48" customFormat="1" ht="13.5" thickBot="1" x14ac:dyDescent="0.25">
      <c r="A8" s="47" t="s">
        <v>37</v>
      </c>
      <c r="B8" s="64">
        <f>'Design Flows - Table 2'!H6</f>
        <v>0</v>
      </c>
      <c r="C8" s="49"/>
    </row>
    <row r="9" spans="1:14" s="48" customFormat="1" ht="13.5" thickBot="1" x14ac:dyDescent="0.25">
      <c r="A9" s="111"/>
      <c r="B9" s="111"/>
      <c r="C9" s="112"/>
      <c r="D9" s="113" t="s">
        <v>119</v>
      </c>
      <c r="E9" s="113" t="s">
        <v>118</v>
      </c>
      <c r="F9" s="113" t="s">
        <v>0</v>
      </c>
      <c r="G9" s="113" t="s">
        <v>1</v>
      </c>
    </row>
    <row r="10" spans="1:14" s="48" customFormat="1" ht="14.1" customHeight="1" x14ac:dyDescent="0.2">
      <c r="A10" s="139" t="s">
        <v>82</v>
      </c>
      <c r="B10" s="140"/>
      <c r="C10" s="56" t="s">
        <v>2</v>
      </c>
      <c r="D10" s="85"/>
      <c r="E10" s="98" t="s">
        <v>120</v>
      </c>
      <c r="F10" s="86" t="s">
        <v>3</v>
      </c>
      <c r="G10" s="87" t="s">
        <v>3</v>
      </c>
    </row>
    <row r="11" spans="1:14" s="48" customFormat="1" ht="14.1" customHeight="1" x14ac:dyDescent="0.2">
      <c r="A11" s="57"/>
      <c r="B11" s="111"/>
      <c r="C11" s="58" t="s">
        <v>126</v>
      </c>
      <c r="D11" s="88"/>
      <c r="E11" s="99" t="s">
        <v>121</v>
      </c>
      <c r="F11" s="119" t="s">
        <v>128</v>
      </c>
      <c r="G11" s="119" t="s">
        <v>128</v>
      </c>
    </row>
    <row r="12" spans="1:14" s="48" customFormat="1" ht="14.1" customHeight="1" x14ac:dyDescent="0.2">
      <c r="A12" s="57"/>
      <c r="B12" s="111"/>
      <c r="C12" s="58" t="s">
        <v>127</v>
      </c>
      <c r="D12" s="101">
        <f>D10*D11</f>
        <v>0</v>
      </c>
      <c r="E12" s="99"/>
      <c r="F12" s="94">
        <f>'Design Flows - Table 2'!K42</f>
        <v>0</v>
      </c>
      <c r="G12" s="95">
        <f>'Design Flows - Table 2'!K53</f>
        <v>0</v>
      </c>
    </row>
    <row r="13" spans="1:14" s="48" customFormat="1" ht="14.1" customHeight="1" x14ac:dyDescent="0.2">
      <c r="A13" s="57"/>
      <c r="B13" s="111"/>
      <c r="C13" s="58" t="s">
        <v>76</v>
      </c>
      <c r="D13" s="88"/>
      <c r="E13" s="99" t="s">
        <v>101</v>
      </c>
      <c r="F13" s="100">
        <f>F12/1000000*D13*8.34</f>
        <v>0</v>
      </c>
      <c r="G13" s="103">
        <f>G12/1000000*D13*8.34</f>
        <v>0</v>
      </c>
    </row>
    <row r="14" spans="1:14" s="48" customFormat="1" ht="14.1" customHeight="1" x14ac:dyDescent="0.2">
      <c r="A14" s="57"/>
      <c r="B14" s="111"/>
      <c r="C14" s="58" t="s">
        <v>5</v>
      </c>
      <c r="D14" s="88"/>
      <c r="E14" s="99" t="s">
        <v>101</v>
      </c>
      <c r="F14" s="100">
        <f>F12/1000000*D14*8.34</f>
        <v>0</v>
      </c>
      <c r="G14" s="103">
        <f>G12/1000000*D14*8.34</f>
        <v>0</v>
      </c>
    </row>
    <row r="15" spans="1:14" s="48" customFormat="1" ht="14.1" customHeight="1" x14ac:dyDescent="0.2">
      <c r="A15" s="57"/>
      <c r="B15" s="111"/>
      <c r="C15" s="58" t="s">
        <v>77</v>
      </c>
      <c r="D15" s="88"/>
      <c r="E15" s="99" t="s">
        <v>101</v>
      </c>
      <c r="F15" s="100">
        <f>F12/1000000*D15*8.34</f>
        <v>0</v>
      </c>
      <c r="G15" s="103">
        <f>G12/1000000*D15*8.34</f>
        <v>0</v>
      </c>
    </row>
    <row r="16" spans="1:14" s="48" customFormat="1" ht="14.1" customHeight="1" thickBot="1" x14ac:dyDescent="0.25">
      <c r="A16" s="59"/>
      <c r="B16" s="55"/>
      <c r="C16" s="60" t="s">
        <v>6</v>
      </c>
      <c r="D16" s="109"/>
      <c r="E16" s="110" t="s">
        <v>101</v>
      </c>
      <c r="F16" s="107">
        <f>F12/1000000*D16*8.34</f>
        <v>0</v>
      </c>
      <c r="G16" s="108">
        <f>G12/1000000*D16*8.34</f>
        <v>0</v>
      </c>
    </row>
    <row r="17" spans="1:10" s="48" customFormat="1" ht="14.1" customHeight="1" x14ac:dyDescent="0.2">
      <c r="A17" s="139" t="s">
        <v>83</v>
      </c>
      <c r="B17" s="140"/>
      <c r="C17" s="56" t="s">
        <v>7</v>
      </c>
      <c r="D17" s="85"/>
      <c r="E17" s="98" t="s">
        <v>120</v>
      </c>
      <c r="F17" s="92" t="s">
        <v>3</v>
      </c>
      <c r="G17" s="93" t="s">
        <v>3</v>
      </c>
    </row>
    <row r="18" spans="1:10" s="48" customFormat="1" ht="14.1" customHeight="1" x14ac:dyDescent="0.2">
      <c r="A18" s="57"/>
      <c r="B18" s="111"/>
      <c r="C18" s="58" t="s">
        <v>4</v>
      </c>
      <c r="D18" s="88"/>
      <c r="E18" s="99" t="s">
        <v>121</v>
      </c>
      <c r="F18" s="101">
        <f>D17*D18</f>
        <v>0</v>
      </c>
      <c r="G18" s="104">
        <f>D17*D18</f>
        <v>0</v>
      </c>
    </row>
    <row r="19" spans="1:10" s="48" customFormat="1" ht="14.1" customHeight="1" x14ac:dyDescent="0.2">
      <c r="A19" s="57"/>
      <c r="B19" s="111"/>
      <c r="C19" s="58" t="s">
        <v>76</v>
      </c>
      <c r="D19" s="88"/>
      <c r="E19" s="99" t="s">
        <v>101</v>
      </c>
      <c r="F19" s="100">
        <f>F18/1000000*D19*8.34</f>
        <v>0</v>
      </c>
      <c r="G19" s="103">
        <f>G18/1000000*D19*8.34</f>
        <v>0</v>
      </c>
    </row>
    <row r="20" spans="1:10" s="48" customFormat="1" ht="14.1" customHeight="1" x14ac:dyDescent="0.2">
      <c r="A20" s="57"/>
      <c r="B20" s="111"/>
      <c r="C20" s="58" t="s">
        <v>5</v>
      </c>
      <c r="D20" s="88"/>
      <c r="E20" s="99" t="s">
        <v>101</v>
      </c>
      <c r="F20" s="100">
        <f>F18/1000000*D20*8.34</f>
        <v>0</v>
      </c>
      <c r="G20" s="103">
        <f>G18/1000000*D20*8.34</f>
        <v>0</v>
      </c>
    </row>
    <row r="21" spans="1:10" s="48" customFormat="1" ht="14.1" customHeight="1" x14ac:dyDescent="0.2">
      <c r="A21" s="57"/>
      <c r="B21" s="111"/>
      <c r="C21" s="58" t="s">
        <v>77</v>
      </c>
      <c r="D21" s="88"/>
      <c r="E21" s="99" t="s">
        <v>101</v>
      </c>
      <c r="F21" s="100">
        <f>F18/1000000*D21*8.34</f>
        <v>0</v>
      </c>
      <c r="G21" s="103">
        <f>G18/1000000*D21*8.34</f>
        <v>0</v>
      </c>
    </row>
    <row r="22" spans="1:10" s="48" customFormat="1" ht="14.1" customHeight="1" thickBot="1" x14ac:dyDescent="0.25">
      <c r="A22" s="59"/>
      <c r="B22" s="55"/>
      <c r="C22" s="60" t="s">
        <v>6</v>
      </c>
      <c r="D22" s="109"/>
      <c r="E22" s="110" t="s">
        <v>101</v>
      </c>
      <c r="F22" s="107">
        <f>F18/1000000*D22*8.34</f>
        <v>0</v>
      </c>
      <c r="G22" s="108">
        <f>G18/1000000*D22*8.34</f>
        <v>0</v>
      </c>
    </row>
    <row r="23" spans="1:10" s="48" customFormat="1" ht="14.1" customHeight="1" x14ac:dyDescent="0.2">
      <c r="A23" s="139" t="s">
        <v>84</v>
      </c>
      <c r="B23" s="140"/>
      <c r="C23" s="56" t="s">
        <v>7</v>
      </c>
      <c r="D23" s="85"/>
      <c r="E23" s="98" t="s">
        <v>120</v>
      </c>
      <c r="F23" s="92" t="s">
        <v>3</v>
      </c>
      <c r="G23" s="93" t="s">
        <v>3</v>
      </c>
    </row>
    <row r="24" spans="1:10" s="48" customFormat="1" ht="14.1" customHeight="1" x14ac:dyDescent="0.2">
      <c r="A24" s="57"/>
      <c r="B24" s="111"/>
      <c r="C24" s="58" t="s">
        <v>4</v>
      </c>
      <c r="D24" s="88"/>
      <c r="E24" s="99" t="s">
        <v>121</v>
      </c>
      <c r="F24" s="101">
        <f>D23*D24</f>
        <v>0</v>
      </c>
      <c r="G24" s="104">
        <f>D23*D24</f>
        <v>0</v>
      </c>
    </row>
    <row r="25" spans="1:10" s="48" customFormat="1" ht="14.1" customHeight="1" x14ac:dyDescent="0.2">
      <c r="A25" s="57"/>
      <c r="B25" s="111"/>
      <c r="C25" s="58" t="s">
        <v>76</v>
      </c>
      <c r="D25" s="88"/>
      <c r="E25" s="99" t="s">
        <v>101</v>
      </c>
      <c r="F25" s="100">
        <f>F24/1000000*D25*8.34</f>
        <v>0</v>
      </c>
      <c r="G25" s="103">
        <f>G24/1000000*D25*8.34</f>
        <v>0</v>
      </c>
    </row>
    <row r="26" spans="1:10" s="48" customFormat="1" ht="14.1" customHeight="1" x14ac:dyDescent="0.2">
      <c r="A26" s="57"/>
      <c r="B26" s="111"/>
      <c r="C26" s="58" t="s">
        <v>5</v>
      </c>
      <c r="D26" s="88"/>
      <c r="E26" s="99" t="s">
        <v>101</v>
      </c>
      <c r="F26" s="100">
        <f>F24/1000000*D26*8.34</f>
        <v>0</v>
      </c>
      <c r="G26" s="103">
        <f>G24/1000000*D26*8.34</f>
        <v>0</v>
      </c>
    </row>
    <row r="27" spans="1:10" s="48" customFormat="1" ht="14.1" customHeight="1" x14ac:dyDescent="0.2">
      <c r="A27" s="57"/>
      <c r="B27" s="111"/>
      <c r="C27" s="58" t="s">
        <v>77</v>
      </c>
      <c r="D27" s="88"/>
      <c r="E27" s="99" t="s">
        <v>101</v>
      </c>
      <c r="F27" s="100">
        <f>F24/1000000*D27*8.34</f>
        <v>0</v>
      </c>
      <c r="G27" s="103">
        <f>G24/1000000*D27*8.34</f>
        <v>0</v>
      </c>
    </row>
    <row r="28" spans="1:10" s="48" customFormat="1" ht="14.1" customHeight="1" thickBot="1" x14ac:dyDescent="0.25">
      <c r="A28" s="59"/>
      <c r="B28" s="55"/>
      <c r="C28" s="60" t="s">
        <v>6</v>
      </c>
      <c r="D28" s="109"/>
      <c r="E28" s="110" t="s">
        <v>101</v>
      </c>
      <c r="F28" s="107">
        <f>F24/1000000*D28*8.34</f>
        <v>0</v>
      </c>
      <c r="G28" s="108">
        <f>G24/1000000*D28*8.34</f>
        <v>0</v>
      </c>
    </row>
    <row r="29" spans="1:10" s="48" customFormat="1" ht="14.1" customHeight="1" x14ac:dyDescent="0.2">
      <c r="A29" s="139" t="s">
        <v>8</v>
      </c>
      <c r="B29" s="140"/>
      <c r="C29" s="56" t="s">
        <v>4</v>
      </c>
      <c r="D29" s="85"/>
      <c r="E29" s="98" t="s">
        <v>11</v>
      </c>
      <c r="F29" s="92" t="s">
        <v>3</v>
      </c>
      <c r="G29" s="93" t="s">
        <v>3</v>
      </c>
    </row>
    <row r="30" spans="1:10" s="48" customFormat="1" ht="14.1" customHeight="1" x14ac:dyDescent="0.2">
      <c r="A30" s="57"/>
      <c r="B30" s="111"/>
      <c r="C30" s="58" t="s">
        <v>9</v>
      </c>
      <c r="D30" s="88"/>
      <c r="E30" s="99" t="s">
        <v>121</v>
      </c>
      <c r="F30" s="101">
        <f>D30</f>
        <v>0</v>
      </c>
      <c r="G30" s="104">
        <f>D30</f>
        <v>0</v>
      </c>
    </row>
    <row r="31" spans="1:10" s="48" customFormat="1" ht="14.1" customHeight="1" x14ac:dyDescent="0.2">
      <c r="A31" s="57"/>
      <c r="B31" s="111"/>
      <c r="C31" s="58" t="s">
        <v>76</v>
      </c>
      <c r="D31" s="88"/>
      <c r="E31" s="99" t="s">
        <v>101</v>
      </c>
      <c r="F31" s="100">
        <f>F30/1000000*D31*8.34</f>
        <v>0</v>
      </c>
      <c r="G31" s="103">
        <f>G30/1000000*D31*8.34</f>
        <v>0</v>
      </c>
    </row>
    <row r="32" spans="1:10" s="48" customFormat="1" ht="14.1" customHeight="1" x14ac:dyDescent="0.2">
      <c r="A32" s="57"/>
      <c r="B32" s="111"/>
      <c r="C32" s="58" t="s">
        <v>5</v>
      </c>
      <c r="D32" s="88"/>
      <c r="E32" s="99" t="s">
        <v>101</v>
      </c>
      <c r="F32" s="100">
        <f>F30/1000000*D32*8.34</f>
        <v>0</v>
      </c>
      <c r="G32" s="103">
        <f>G30/1000000*D32*8.34</f>
        <v>0</v>
      </c>
      <c r="J32" s="91"/>
    </row>
    <row r="33" spans="1:7" s="48" customFormat="1" ht="14.1" customHeight="1" x14ac:dyDescent="0.2">
      <c r="A33" s="57"/>
      <c r="B33" s="111"/>
      <c r="C33" s="58" t="s">
        <v>77</v>
      </c>
      <c r="D33" s="88"/>
      <c r="E33" s="99" t="s">
        <v>101</v>
      </c>
      <c r="F33" s="100">
        <f>F30/1000000*D33*8.34</f>
        <v>0</v>
      </c>
      <c r="G33" s="103">
        <f>G30/1000000*D33*8.34</f>
        <v>0</v>
      </c>
    </row>
    <row r="34" spans="1:7" s="48" customFormat="1" ht="14.1" customHeight="1" thickBot="1" x14ac:dyDescent="0.25">
      <c r="A34" s="59"/>
      <c r="B34" s="55"/>
      <c r="C34" s="60" t="s">
        <v>6</v>
      </c>
      <c r="D34" s="109"/>
      <c r="E34" s="110" t="s">
        <v>101</v>
      </c>
      <c r="F34" s="107">
        <f>F30/1000000*D34*8.34</f>
        <v>0</v>
      </c>
      <c r="G34" s="108">
        <f>G30/1000000*D34*8.34</f>
        <v>0</v>
      </c>
    </row>
    <row r="35" spans="1:7" s="48" customFormat="1" ht="14.1" customHeight="1" x14ac:dyDescent="0.2">
      <c r="A35" s="139" t="s">
        <v>10</v>
      </c>
      <c r="B35" s="140"/>
      <c r="C35" s="56" t="s">
        <v>4</v>
      </c>
      <c r="D35" s="85"/>
      <c r="E35" s="114" t="s">
        <v>11</v>
      </c>
      <c r="F35" s="92" t="s">
        <v>3</v>
      </c>
      <c r="G35" s="93" t="s">
        <v>3</v>
      </c>
    </row>
    <row r="36" spans="1:7" s="48" customFormat="1" ht="14.1" customHeight="1" x14ac:dyDescent="0.2">
      <c r="A36" s="57"/>
      <c r="B36" s="111"/>
      <c r="C36" s="58" t="s">
        <v>9</v>
      </c>
      <c r="D36" s="88"/>
      <c r="E36" s="101" t="s">
        <v>122</v>
      </c>
      <c r="F36" s="101">
        <f>D36</f>
        <v>0</v>
      </c>
      <c r="G36" s="104">
        <f>D36</f>
        <v>0</v>
      </c>
    </row>
    <row r="37" spans="1:7" s="48" customFormat="1" ht="14.1" customHeight="1" x14ac:dyDescent="0.2">
      <c r="A37" s="57"/>
      <c r="B37" s="111"/>
      <c r="C37" s="58" t="s">
        <v>76</v>
      </c>
      <c r="D37" s="88"/>
      <c r="E37" s="99" t="s">
        <v>101</v>
      </c>
      <c r="F37" s="100">
        <f>F36/1000000*D37*8.34</f>
        <v>0</v>
      </c>
      <c r="G37" s="103">
        <f>G36/1000000*D37*8.34</f>
        <v>0</v>
      </c>
    </row>
    <row r="38" spans="1:7" s="48" customFormat="1" ht="14.1" customHeight="1" x14ac:dyDescent="0.2">
      <c r="A38" s="57"/>
      <c r="B38" s="111"/>
      <c r="C38" s="58" t="s">
        <v>5</v>
      </c>
      <c r="D38" s="88"/>
      <c r="E38" s="99" t="s">
        <v>101</v>
      </c>
      <c r="F38" s="100">
        <f>F36/1000000*D38*8.34</f>
        <v>0</v>
      </c>
      <c r="G38" s="103">
        <f>G36/1000000*D38*8.34</f>
        <v>0</v>
      </c>
    </row>
    <row r="39" spans="1:7" s="48" customFormat="1" ht="14.1" customHeight="1" x14ac:dyDescent="0.2">
      <c r="A39" s="57"/>
      <c r="B39" s="111"/>
      <c r="C39" s="58" t="s">
        <v>77</v>
      </c>
      <c r="D39" s="88"/>
      <c r="E39" s="99" t="s">
        <v>101</v>
      </c>
      <c r="F39" s="100">
        <f>F36/1000000*D39*8.34</f>
        <v>0</v>
      </c>
      <c r="G39" s="103">
        <f>G36/1000000*D39*8.34</f>
        <v>0</v>
      </c>
    </row>
    <row r="40" spans="1:7" s="48" customFormat="1" ht="14.1" customHeight="1" thickBot="1" x14ac:dyDescent="0.25">
      <c r="A40" s="59"/>
      <c r="B40" s="55"/>
      <c r="C40" s="60" t="s">
        <v>6</v>
      </c>
      <c r="D40" s="109"/>
      <c r="E40" s="110" t="s">
        <v>101</v>
      </c>
      <c r="F40" s="107">
        <f>F36/1000000*D40*8.34</f>
        <v>0</v>
      </c>
      <c r="G40" s="108">
        <f>G36/1000000*D40*8.34</f>
        <v>0</v>
      </c>
    </row>
    <row r="41" spans="1:7" s="48" customFormat="1" ht="26.25" customHeight="1" thickBot="1" x14ac:dyDescent="0.25">
      <c r="A41" s="143" t="s">
        <v>129</v>
      </c>
      <c r="B41" s="144"/>
      <c r="C41" s="61" t="s">
        <v>11</v>
      </c>
      <c r="D41" s="89" t="s">
        <v>3</v>
      </c>
      <c r="E41" s="89"/>
      <c r="F41" s="96"/>
      <c r="G41" s="97"/>
    </row>
    <row r="42" spans="1:7" s="48" customFormat="1" ht="26.25" customHeight="1" thickBot="1" x14ac:dyDescent="0.25">
      <c r="A42" s="143" t="s">
        <v>130</v>
      </c>
      <c r="B42" s="144"/>
      <c r="C42" s="61" t="s">
        <v>11</v>
      </c>
      <c r="D42" s="89" t="s">
        <v>3</v>
      </c>
      <c r="E42" s="89"/>
      <c r="F42" s="96"/>
      <c r="G42" s="97"/>
    </row>
    <row r="43" spans="1:7" s="48" customFormat="1" ht="14.1" customHeight="1" x14ac:dyDescent="0.2">
      <c r="A43" s="139" t="s">
        <v>12</v>
      </c>
      <c r="B43" s="140"/>
      <c r="C43" s="56" t="s">
        <v>4</v>
      </c>
      <c r="D43" s="86" t="s">
        <v>3</v>
      </c>
      <c r="E43" s="86"/>
      <c r="F43" s="114">
        <f>F12+F18+F24+F30+F36+F41+F42</f>
        <v>0</v>
      </c>
      <c r="G43" s="115">
        <f>G12+G18+G24+G30+G36+G41+G42</f>
        <v>0</v>
      </c>
    </row>
    <row r="44" spans="1:7" s="48" customFormat="1" ht="14.1" customHeight="1" x14ac:dyDescent="0.2">
      <c r="A44" s="57"/>
      <c r="B44" s="111"/>
      <c r="C44" s="58" t="s">
        <v>78</v>
      </c>
      <c r="D44" s="90" t="s">
        <v>3</v>
      </c>
      <c r="E44" s="90"/>
      <c r="F44" s="102" t="e">
        <f>F45/((F43/1000000)*8.34)</f>
        <v>#DIV/0!</v>
      </c>
      <c r="G44" s="105" t="e">
        <f>G45/((G43/1000000)*8.34)</f>
        <v>#DIV/0!</v>
      </c>
    </row>
    <row r="45" spans="1:7" s="48" customFormat="1" ht="14.1" customHeight="1" x14ac:dyDescent="0.2">
      <c r="A45" s="57"/>
      <c r="B45" s="111"/>
      <c r="C45" s="58" t="s">
        <v>76</v>
      </c>
      <c r="D45" s="90" t="s">
        <v>3</v>
      </c>
      <c r="E45" s="90"/>
      <c r="F45" s="102">
        <f>F13+F19+F25+F31+F37</f>
        <v>0</v>
      </c>
      <c r="G45" s="105">
        <f>G13+G19+G25+G31+G37</f>
        <v>0</v>
      </c>
    </row>
    <row r="46" spans="1:7" s="48" customFormat="1" ht="14.1" customHeight="1" x14ac:dyDescent="0.2">
      <c r="A46" s="57"/>
      <c r="B46" s="111"/>
      <c r="C46" s="58" t="s">
        <v>13</v>
      </c>
      <c r="D46" s="90" t="s">
        <v>3</v>
      </c>
      <c r="E46" s="90"/>
      <c r="F46" s="100" t="e">
        <f>F47/((F43/1000000)*8.34)</f>
        <v>#DIV/0!</v>
      </c>
      <c r="G46" s="103" t="e">
        <f>G47/((G43/1000000)*8.34)</f>
        <v>#DIV/0!</v>
      </c>
    </row>
    <row r="47" spans="1:7" s="48" customFormat="1" ht="14.1" customHeight="1" x14ac:dyDescent="0.2">
      <c r="A47" s="57"/>
      <c r="B47" s="111"/>
      <c r="C47" s="58" t="s">
        <v>5</v>
      </c>
      <c r="D47" s="90" t="s">
        <v>3</v>
      </c>
      <c r="E47" s="90"/>
      <c r="F47" s="100">
        <f>F14+F20+F26+F32+F38</f>
        <v>0</v>
      </c>
      <c r="G47" s="103">
        <f>G14+G20+G26+G32+G38</f>
        <v>0</v>
      </c>
    </row>
    <row r="48" spans="1:7" s="48" customFormat="1" ht="14.1" customHeight="1" x14ac:dyDescent="0.2">
      <c r="A48" s="57"/>
      <c r="B48" s="111"/>
      <c r="C48" s="58" t="s">
        <v>79</v>
      </c>
      <c r="D48" s="90" t="s">
        <v>3</v>
      </c>
      <c r="E48" s="90"/>
      <c r="F48" s="102" t="e">
        <f>F49/((F43/1000000)*8.34)</f>
        <v>#DIV/0!</v>
      </c>
      <c r="G48" s="105" t="e">
        <f>G49/((G43/1000000)*8.34)</f>
        <v>#DIV/0!</v>
      </c>
    </row>
    <row r="49" spans="1:7" s="48" customFormat="1" ht="14.1" customHeight="1" x14ac:dyDescent="0.2">
      <c r="A49" s="57"/>
      <c r="B49" s="111"/>
      <c r="C49" s="58" t="s">
        <v>77</v>
      </c>
      <c r="D49" s="90" t="s">
        <v>3</v>
      </c>
      <c r="E49" s="90"/>
      <c r="F49" s="102">
        <f>F15+F21+F27+F33+F39</f>
        <v>0</v>
      </c>
      <c r="G49" s="105">
        <f>G15+G21+G27+G33+G39</f>
        <v>0</v>
      </c>
    </row>
    <row r="50" spans="1:7" s="48" customFormat="1" ht="14.1" customHeight="1" x14ac:dyDescent="0.2">
      <c r="A50" s="57"/>
      <c r="B50" s="111"/>
      <c r="C50" s="58" t="s">
        <v>14</v>
      </c>
      <c r="D50" s="90" t="s">
        <v>3</v>
      </c>
      <c r="E50" s="90"/>
      <c r="F50" s="100" t="e">
        <f>F51/((F43/1000000)*8.34)</f>
        <v>#DIV/0!</v>
      </c>
      <c r="G50" s="103" t="e">
        <f>G51/((G43/1000000)*8.34)</f>
        <v>#DIV/0!</v>
      </c>
    </row>
    <row r="51" spans="1:7" s="48" customFormat="1" ht="14.1" customHeight="1" thickBot="1" x14ac:dyDescent="0.25">
      <c r="A51" s="59"/>
      <c r="B51" s="55"/>
      <c r="C51" s="60" t="s">
        <v>6</v>
      </c>
      <c r="D51" s="106" t="s">
        <v>3</v>
      </c>
      <c r="E51" s="106"/>
      <c r="F51" s="107">
        <f>F16+F22+F28+F34+F40</f>
        <v>0</v>
      </c>
      <c r="G51" s="108">
        <f>G16+G22+G28+G34+G40</f>
        <v>0</v>
      </c>
    </row>
  </sheetData>
  <sheetProtection algorithmName="SHA-512" hashValue="eOjbLXlKmLoS5BMmmJFwRvaix/dYhN7WjfBGc2fX4zuPfspedMFN2N6+CDLfSBtzc5J1+Eyc4UgLQsFeg93U3A==" saltValue="vn3U1xYXV6fED18AKZtlQg==" spinCount="100000" sheet="1" selectLockedCells="1"/>
  <customSheetViews>
    <customSheetView guid="{D6560975-BA55-4744-B02B-9192948B02AD}" fitToPage="1">
      <selection activeCell="D20" sqref="D20"/>
      <pageMargins left="0.5" right="0.5" top="0.5" bottom="0.5" header="0.3" footer="0.3"/>
      <pageSetup scale="92" orientation="portrait" r:id="rId1"/>
    </customSheetView>
    <customSheetView guid="{422EF630-D64D-41CE-8EC7-A9FEBA2356C7}" showPageBreaks="1" fitToPage="1" printArea="1">
      <selection activeCell="D20" sqref="D20"/>
      <pageMargins left="0.5" right="0.5" top="0.5" bottom="0.5" header="0.3" footer="0.3"/>
      <pageSetup scale="92" orientation="portrait" r:id="rId2"/>
    </customSheetView>
    <customSheetView guid="{6A9177DD-EA44-44FA-89A1-E4233C7B936E}" showPageBreaks="1" fitToPage="1" printArea="1">
      <selection activeCell="D20" sqref="D20"/>
      <pageMargins left="0.5" right="0.5" top="0.5" bottom="0.5" header="0.3" footer="0.3"/>
      <pageSetup scale="92" orientation="portrait" r:id="rId3"/>
    </customSheetView>
  </customSheetViews>
  <mergeCells count="9">
    <mergeCell ref="A43:B43"/>
    <mergeCell ref="B4:C4"/>
    <mergeCell ref="A17:B17"/>
    <mergeCell ref="A10:B10"/>
    <mergeCell ref="A23:B23"/>
    <mergeCell ref="A29:B29"/>
    <mergeCell ref="A35:B35"/>
    <mergeCell ref="A41:B41"/>
    <mergeCell ref="A42:B42"/>
  </mergeCells>
  <pageMargins left="0.5" right="0.5" top="0.5" bottom="0.5" header="0.3" footer="0.3"/>
  <pageSetup scale="77" orientation="portrait" r:id="rId4"/>
  <headerFooter>
    <oddFooter>&amp;L&amp;"Arial,Italic"&amp;8wq-wwtp5-20a  •  3/2/23&amp;C&amp;"Arial,Italic"&amp;8 https://www.pca.state.mn.us  •  Available in alternative formats  •  651-296-6300  •  
800-657-3864  •  Use your preferred relay service&amp;R&amp;"Arial,Italic"&amp;8Page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1C88E-B82B-4663-8349-CE2B0C61E846}">
  <sheetPr codeName="Sheet4"/>
  <dimension ref="A1:V29"/>
  <sheetViews>
    <sheetView zoomScaleNormal="100" workbookViewId="0">
      <selection activeCell="C4" sqref="C4:G4"/>
    </sheetView>
  </sheetViews>
  <sheetFormatPr defaultRowHeight="12.75" x14ac:dyDescent="0.2"/>
  <cols>
    <col min="1" max="1" width="10.7109375" customWidth="1"/>
    <col min="2" max="2" width="13" customWidth="1"/>
    <col min="3" max="3" width="15.85546875" customWidth="1"/>
    <col min="5" max="5" width="13" customWidth="1"/>
    <col min="6" max="6" width="13.140625" customWidth="1"/>
    <col min="7" max="7" width="12.5703125" customWidth="1"/>
    <col min="8" max="8" width="5.42578125" customWidth="1"/>
    <col min="10" max="10" width="10.7109375" customWidth="1"/>
  </cols>
  <sheetData>
    <row r="1" spans="1:22" s="4" customFormat="1" ht="81" customHeight="1" x14ac:dyDescent="0.2">
      <c r="A1" s="68"/>
      <c r="B1" s="68"/>
      <c r="C1" s="68"/>
      <c r="D1" s="68"/>
      <c r="E1" s="68"/>
      <c r="F1" s="68"/>
      <c r="G1" s="68"/>
      <c r="H1" s="68"/>
      <c r="I1" s="68"/>
      <c r="J1" s="68"/>
      <c r="K1" s="66"/>
      <c r="L1" s="66"/>
      <c r="M1" s="66"/>
      <c r="N1" s="66"/>
      <c r="O1" s="66"/>
      <c r="P1" s="66"/>
      <c r="Q1" s="66"/>
      <c r="R1" s="66"/>
      <c r="S1" s="66"/>
      <c r="T1" s="66"/>
      <c r="U1" s="66"/>
      <c r="V1" s="66"/>
    </row>
    <row r="2" spans="1:22" s="3" customFormat="1" ht="25.5" customHeight="1" thickBot="1" x14ac:dyDescent="0.35">
      <c r="A2" s="69" t="s">
        <v>102</v>
      </c>
      <c r="B2" s="69"/>
      <c r="C2" s="69"/>
      <c r="D2" s="69"/>
      <c r="E2" s="69"/>
      <c r="F2" s="69"/>
      <c r="G2" s="69"/>
      <c r="H2" s="69"/>
      <c r="I2" s="69"/>
      <c r="J2" s="70"/>
    </row>
    <row r="3" spans="1:22" s="6" customFormat="1" ht="9" customHeight="1" x14ac:dyDescent="0.2">
      <c r="A3" s="48"/>
      <c r="B3" s="48"/>
      <c r="C3" s="48"/>
      <c r="D3" s="48"/>
      <c r="E3" s="48"/>
      <c r="F3" s="48"/>
      <c r="G3" s="48"/>
      <c r="H3" s="48"/>
      <c r="I3" s="48"/>
      <c r="J3" s="51"/>
    </row>
    <row r="4" spans="1:22" s="6" customFormat="1" ht="15" customHeight="1" x14ac:dyDescent="0.2">
      <c r="A4" s="48"/>
      <c r="B4" s="52" t="s">
        <v>80</v>
      </c>
      <c r="C4" s="145">
        <f>'Design Flows - Table 2'!D4</f>
        <v>0</v>
      </c>
      <c r="D4" s="146"/>
      <c r="E4" s="146"/>
      <c r="F4" s="146"/>
      <c r="G4" s="147"/>
      <c r="H4" s="48"/>
      <c r="I4" s="71" t="s">
        <v>123</v>
      </c>
      <c r="J4" s="71"/>
    </row>
    <row r="5" spans="1:22" s="6" customFormat="1" ht="15" customHeight="1" x14ac:dyDescent="0.2">
      <c r="A5" s="48"/>
      <c r="B5" s="52" t="s">
        <v>36</v>
      </c>
      <c r="C5" s="145">
        <f>'Design Flows - Table 2'!D5</f>
        <v>0</v>
      </c>
      <c r="D5" s="147"/>
      <c r="E5" s="72"/>
      <c r="F5" s="72"/>
      <c r="G5" s="72"/>
      <c r="H5" s="48"/>
      <c r="I5" s="53" t="s">
        <v>124</v>
      </c>
      <c r="J5" s="117"/>
    </row>
    <row r="6" spans="1:22" s="6" customFormat="1" ht="15" customHeight="1" x14ac:dyDescent="0.2">
      <c r="A6" s="48"/>
      <c r="B6" s="52" t="s">
        <v>81</v>
      </c>
      <c r="C6" s="145">
        <f>'Design Flows - Table 2'!D6</f>
        <v>0</v>
      </c>
      <c r="D6" s="147"/>
      <c r="E6" s="72"/>
      <c r="F6" s="72" t="s">
        <v>37</v>
      </c>
      <c r="G6" s="148">
        <f>'Design Flows - Table 2'!H6</f>
        <v>0</v>
      </c>
      <c r="H6" s="149"/>
      <c r="I6" s="116" t="s">
        <v>125</v>
      </c>
      <c r="J6" s="118"/>
    </row>
    <row r="7" spans="1:22" s="6" customFormat="1" ht="14.25" customHeight="1" x14ac:dyDescent="0.2">
      <c r="A7" s="48"/>
      <c r="B7" s="52" t="s">
        <v>66</v>
      </c>
      <c r="C7" s="145">
        <f>'Design Flows - Table 2'!D7</f>
        <v>0</v>
      </c>
      <c r="D7" s="147"/>
      <c r="E7" s="72"/>
      <c r="F7" s="72"/>
      <c r="G7" s="72"/>
      <c r="H7" s="48"/>
      <c r="I7" s="48"/>
      <c r="J7" s="48"/>
    </row>
    <row r="8" spans="1:22" s="6" customFormat="1" x14ac:dyDescent="0.2">
      <c r="A8" s="48"/>
      <c r="B8" s="52" t="s">
        <v>2</v>
      </c>
      <c r="C8" s="120"/>
      <c r="D8" s="48"/>
      <c r="E8" s="48"/>
      <c r="F8" s="48"/>
      <c r="G8" s="48"/>
      <c r="H8" s="48"/>
      <c r="I8" s="48"/>
      <c r="J8" s="48"/>
    </row>
    <row r="9" spans="1:22" s="6" customFormat="1" x14ac:dyDescent="0.2">
      <c r="A9" s="48"/>
      <c r="B9" s="48"/>
      <c r="C9" s="73"/>
      <c r="D9" s="48"/>
      <c r="E9" s="48"/>
      <c r="F9" s="48"/>
      <c r="G9" s="48"/>
      <c r="H9" s="48"/>
      <c r="I9" s="48"/>
      <c r="J9" s="48"/>
    </row>
    <row r="10" spans="1:22" ht="13.5" thickBot="1" x14ac:dyDescent="0.25">
      <c r="A10" s="74"/>
      <c r="B10" s="74"/>
      <c r="C10" s="75" t="s">
        <v>104</v>
      </c>
      <c r="D10" s="74"/>
      <c r="E10" s="74"/>
      <c r="F10" s="74"/>
      <c r="G10" s="74"/>
      <c r="H10" s="74"/>
      <c r="I10" s="74"/>
      <c r="J10" s="74"/>
      <c r="K10" s="6"/>
      <c r="L10" s="6"/>
    </row>
    <row r="11" spans="1:22" ht="14.25" thickTop="1" thickBot="1" x14ac:dyDescent="0.25">
      <c r="A11" s="74"/>
      <c r="B11" s="74" t="s">
        <v>92</v>
      </c>
      <c r="C11" s="77">
        <f>'Design Flows - Table 2'!K28</f>
        <v>0</v>
      </c>
      <c r="D11" s="74" t="s">
        <v>94</v>
      </c>
      <c r="E11" s="76">
        <f>C11/1000000</f>
        <v>0</v>
      </c>
      <c r="F11" s="74" t="s">
        <v>103</v>
      </c>
      <c r="G11" s="74"/>
      <c r="H11" s="74"/>
      <c r="I11" s="74"/>
      <c r="J11" s="74"/>
      <c r="K11" s="6"/>
      <c r="L11" s="6"/>
    </row>
    <row r="12" spans="1:22" ht="14.25" thickTop="1" thickBot="1" x14ac:dyDescent="0.25">
      <c r="A12" s="74"/>
      <c r="B12" s="74" t="s">
        <v>93</v>
      </c>
      <c r="C12" s="77">
        <f>'Design Flows - Table 2'!K34</f>
        <v>0</v>
      </c>
      <c r="D12" s="74" t="s">
        <v>94</v>
      </c>
      <c r="E12" s="76">
        <f t="shared" ref="E12:E14" si="0">C12/1000000</f>
        <v>0</v>
      </c>
      <c r="F12" s="74" t="s">
        <v>103</v>
      </c>
      <c r="G12" s="74"/>
      <c r="H12" s="74"/>
      <c r="I12" s="74"/>
      <c r="J12" s="74"/>
      <c r="K12" s="6"/>
      <c r="L12" s="6"/>
    </row>
    <row r="13" spans="1:22" ht="14.25" thickTop="1" thickBot="1" x14ac:dyDescent="0.25">
      <c r="A13" s="74"/>
      <c r="B13" s="74" t="s">
        <v>0</v>
      </c>
      <c r="C13" s="77">
        <f>'Design Flows - Table 2'!K42</f>
        <v>0</v>
      </c>
      <c r="D13" s="74" t="s">
        <v>94</v>
      </c>
      <c r="E13" s="76">
        <f t="shared" si="0"/>
        <v>0</v>
      </c>
      <c r="F13" s="74" t="s">
        <v>103</v>
      </c>
      <c r="G13" s="74"/>
      <c r="H13" s="74"/>
      <c r="I13" s="74"/>
      <c r="J13" s="74"/>
      <c r="K13" s="6"/>
      <c r="L13" s="6"/>
    </row>
    <row r="14" spans="1:22" ht="14.25" thickTop="1" thickBot="1" x14ac:dyDescent="0.25">
      <c r="A14" s="74"/>
      <c r="B14" s="74" t="s">
        <v>1</v>
      </c>
      <c r="C14" s="77">
        <f>'Design Flows - Table 2'!K53</f>
        <v>0</v>
      </c>
      <c r="D14" s="74" t="s">
        <v>94</v>
      </c>
      <c r="E14" s="76">
        <f t="shared" si="0"/>
        <v>0</v>
      </c>
      <c r="F14" s="74" t="s">
        <v>103</v>
      </c>
      <c r="G14" s="74"/>
      <c r="H14" s="74"/>
      <c r="I14" s="74"/>
      <c r="J14" s="74"/>
      <c r="K14" s="6"/>
      <c r="L14" s="6"/>
    </row>
    <row r="15" spans="1:22" ht="42" customHeight="1" thickTop="1" thickBot="1" x14ac:dyDescent="0.25">
      <c r="A15" s="74"/>
      <c r="B15" s="74"/>
      <c r="C15" s="78"/>
      <c r="D15" s="74"/>
      <c r="E15" s="74"/>
      <c r="F15" s="79" t="s">
        <v>105</v>
      </c>
      <c r="G15" s="74"/>
      <c r="H15" s="74"/>
      <c r="I15" s="74"/>
      <c r="J15" s="74"/>
      <c r="K15" s="6"/>
      <c r="L15" s="6"/>
    </row>
    <row r="16" spans="1:22" ht="14.25" thickTop="1" thickBot="1" x14ac:dyDescent="0.25">
      <c r="A16" s="74"/>
      <c r="B16" s="74" t="s">
        <v>95</v>
      </c>
      <c r="C16" s="82"/>
      <c r="D16" s="74" t="s">
        <v>100</v>
      </c>
      <c r="E16" s="80" t="e">
        <f>C16/(E14*8.34)</f>
        <v>#DIV/0!</v>
      </c>
      <c r="F16" s="74" t="s">
        <v>101</v>
      </c>
      <c r="G16" s="74"/>
      <c r="H16" s="74"/>
      <c r="I16" s="74"/>
      <c r="J16" s="74"/>
      <c r="K16" s="6"/>
      <c r="L16" s="6"/>
    </row>
    <row r="17" spans="1:12" ht="14.25" thickTop="1" thickBot="1" x14ac:dyDescent="0.25">
      <c r="A17" s="74"/>
      <c r="B17" s="74" t="s">
        <v>96</v>
      </c>
      <c r="C17" s="82"/>
      <c r="D17" s="74" t="s">
        <v>100</v>
      </c>
      <c r="E17" s="80" t="e">
        <f>C17/(E14*8.34)</f>
        <v>#DIV/0!</v>
      </c>
      <c r="F17" s="74" t="s">
        <v>101</v>
      </c>
      <c r="G17" s="74"/>
      <c r="H17" s="74"/>
      <c r="I17" s="74"/>
      <c r="J17" s="74"/>
      <c r="K17" s="6"/>
      <c r="L17" s="6"/>
    </row>
    <row r="18" spans="1:12" ht="14.25" thickTop="1" thickBot="1" x14ac:dyDescent="0.25">
      <c r="A18" s="74"/>
      <c r="B18" s="74" t="s">
        <v>97</v>
      </c>
      <c r="C18" s="82"/>
      <c r="D18" s="74" t="s">
        <v>100</v>
      </c>
      <c r="E18" s="80" t="e">
        <f>C18/(E14*8.34)</f>
        <v>#DIV/0!</v>
      </c>
      <c r="F18" s="74" t="s">
        <v>101</v>
      </c>
      <c r="G18" s="74"/>
      <c r="H18" s="74"/>
      <c r="I18" s="74"/>
      <c r="J18" s="74"/>
      <c r="K18" s="6"/>
      <c r="L18" s="6"/>
    </row>
    <row r="19" spans="1:12" ht="14.25" thickTop="1" thickBot="1" x14ac:dyDescent="0.25">
      <c r="A19" s="74"/>
      <c r="B19" s="74" t="s">
        <v>98</v>
      </c>
      <c r="C19" s="82"/>
      <c r="D19" s="74" t="s">
        <v>100</v>
      </c>
      <c r="E19" s="80" t="e">
        <f>C19/(E14*8.34)</f>
        <v>#DIV/0!</v>
      </c>
      <c r="F19" s="74" t="s">
        <v>101</v>
      </c>
      <c r="G19" s="74"/>
      <c r="H19" s="74"/>
      <c r="I19" s="74"/>
      <c r="J19" s="74"/>
      <c r="K19" s="6"/>
      <c r="L19" s="6"/>
    </row>
    <row r="20" spans="1:12" ht="14.25" thickTop="1" thickBot="1" x14ac:dyDescent="0.25">
      <c r="A20" s="74"/>
      <c r="B20" s="74"/>
      <c r="C20" s="78"/>
      <c r="D20" s="74"/>
      <c r="E20" s="81"/>
      <c r="F20" s="74"/>
      <c r="G20" s="74"/>
      <c r="H20" s="74"/>
      <c r="I20" s="74"/>
      <c r="J20" s="74"/>
      <c r="K20" s="6"/>
      <c r="L20" s="6"/>
    </row>
    <row r="21" spans="1:12" ht="14.25" thickTop="1" thickBot="1" x14ac:dyDescent="0.25">
      <c r="A21" s="74" t="s">
        <v>99</v>
      </c>
      <c r="B21" s="83"/>
      <c r="C21" s="82"/>
      <c r="D21" s="74" t="s">
        <v>100</v>
      </c>
      <c r="E21" s="80" t="e">
        <f>C21/(E14*8.34)</f>
        <v>#DIV/0!</v>
      </c>
      <c r="F21" s="74" t="s">
        <v>101</v>
      </c>
      <c r="G21" s="74"/>
      <c r="H21" s="74"/>
      <c r="I21" s="74"/>
      <c r="J21" s="74"/>
      <c r="K21" s="6"/>
      <c r="L21" s="6"/>
    </row>
    <row r="22" spans="1:12" ht="14.25" thickTop="1" thickBot="1" x14ac:dyDescent="0.25">
      <c r="A22" s="74" t="s">
        <v>99</v>
      </c>
      <c r="B22" s="83"/>
      <c r="C22" s="82"/>
      <c r="D22" s="74" t="s">
        <v>100</v>
      </c>
      <c r="E22" s="80" t="e">
        <f>C22/(E14*8.34)</f>
        <v>#DIV/0!</v>
      </c>
      <c r="F22" s="74" t="s">
        <v>101</v>
      </c>
      <c r="G22" s="74"/>
      <c r="H22" s="74"/>
      <c r="I22" s="74"/>
      <c r="J22" s="74"/>
      <c r="K22" s="6"/>
      <c r="L22" s="6"/>
    </row>
    <row r="23" spans="1:12" ht="14.25" thickTop="1" thickBot="1" x14ac:dyDescent="0.25">
      <c r="A23" s="74" t="s">
        <v>99</v>
      </c>
      <c r="B23" s="83"/>
      <c r="C23" s="82"/>
      <c r="D23" s="74" t="s">
        <v>100</v>
      </c>
      <c r="E23" s="80" t="e">
        <f>C23/(E14*8.34)</f>
        <v>#DIV/0!</v>
      </c>
      <c r="F23" s="74" t="s">
        <v>101</v>
      </c>
      <c r="G23" s="74"/>
      <c r="H23" s="74"/>
      <c r="I23" s="74"/>
      <c r="J23" s="74"/>
      <c r="K23" s="6"/>
      <c r="L23" s="6"/>
    </row>
    <row r="24" spans="1:12" ht="14.25" thickTop="1" thickBot="1" x14ac:dyDescent="0.25">
      <c r="A24" s="74" t="s">
        <v>99</v>
      </c>
      <c r="B24" s="83"/>
      <c r="C24" s="82"/>
      <c r="D24" s="74" t="s">
        <v>100</v>
      </c>
      <c r="E24" s="80" t="e">
        <f>C24/(E14*8.34)</f>
        <v>#DIV/0!</v>
      </c>
      <c r="F24" s="74" t="s">
        <v>101</v>
      </c>
      <c r="G24" s="74"/>
      <c r="H24" s="74"/>
      <c r="I24" s="74"/>
      <c r="J24" s="74"/>
      <c r="K24" s="6"/>
      <c r="L24" s="6"/>
    </row>
    <row r="25" spans="1:12" ht="14.25" thickTop="1" thickBot="1" x14ac:dyDescent="0.25">
      <c r="A25" s="74" t="s">
        <v>99</v>
      </c>
      <c r="B25" s="83"/>
      <c r="C25" s="82"/>
      <c r="D25" s="74" t="s">
        <v>100</v>
      </c>
      <c r="E25" s="80" t="e">
        <f>C25/(E14*8.34)</f>
        <v>#DIV/0!</v>
      </c>
      <c r="F25" s="74" t="s">
        <v>101</v>
      </c>
      <c r="G25" s="74"/>
      <c r="H25" s="74"/>
      <c r="I25" s="74"/>
      <c r="J25" s="74"/>
      <c r="K25" s="6"/>
      <c r="L25" s="6"/>
    </row>
    <row r="26" spans="1:12" ht="14.25" thickTop="1" thickBot="1" x14ac:dyDescent="0.25">
      <c r="A26" s="74" t="s">
        <v>99</v>
      </c>
      <c r="B26" s="83"/>
      <c r="C26" s="82"/>
      <c r="D26" s="74" t="s">
        <v>100</v>
      </c>
      <c r="E26" s="80" t="e">
        <f>C26/(E14*8.34)</f>
        <v>#DIV/0!</v>
      </c>
      <c r="F26" s="74" t="s">
        <v>101</v>
      </c>
      <c r="G26" s="74"/>
      <c r="H26" s="74"/>
      <c r="I26" s="74"/>
      <c r="J26" s="74"/>
      <c r="K26" s="6"/>
      <c r="L26" s="6"/>
    </row>
    <row r="27" spans="1:12" ht="14.25" thickTop="1" thickBot="1" x14ac:dyDescent="0.25">
      <c r="A27" s="74" t="s">
        <v>99</v>
      </c>
      <c r="B27" s="83"/>
      <c r="C27" s="82"/>
      <c r="D27" s="74" t="s">
        <v>100</v>
      </c>
      <c r="E27" s="80" t="e">
        <f>C27/(E14*8.34)</f>
        <v>#DIV/0!</v>
      </c>
      <c r="F27" s="74" t="s">
        <v>101</v>
      </c>
      <c r="G27" s="74"/>
      <c r="H27" s="74"/>
      <c r="I27" s="74"/>
      <c r="J27" s="74"/>
      <c r="K27" s="6"/>
      <c r="L27" s="6"/>
    </row>
    <row r="28" spans="1:12" ht="13.5" thickTop="1" x14ac:dyDescent="0.2">
      <c r="A28" s="6"/>
      <c r="B28" s="6"/>
      <c r="C28" s="6"/>
      <c r="D28" s="6"/>
      <c r="E28" s="6"/>
      <c r="F28" s="6"/>
      <c r="G28" s="6"/>
      <c r="H28" s="6"/>
      <c r="I28" s="6"/>
      <c r="J28" s="6"/>
      <c r="K28" s="6"/>
      <c r="L28" s="6"/>
    </row>
    <row r="29" spans="1:12" x14ac:dyDescent="0.2">
      <c r="A29" s="6"/>
      <c r="B29" s="6"/>
      <c r="C29" s="6"/>
      <c r="D29" s="6"/>
      <c r="E29" s="6"/>
      <c r="F29" s="6"/>
      <c r="G29" s="6"/>
      <c r="H29" s="6"/>
      <c r="I29" s="6"/>
      <c r="J29" s="6"/>
      <c r="K29" s="6"/>
      <c r="L29" s="6"/>
    </row>
  </sheetData>
  <sheetProtection algorithmName="SHA-512" hashValue="adwRDJMUdYIvgbYzWdNc9jtnFdE30DA6jeSNJWNZRicN6BN1y6Y0r/DRV+tNy8kph+3hsj4He/Z9/wIPtgDoDg==" saltValue="PuknlX/agJbHze1AhczrUg==" spinCount="100000" sheet="1" selectLockedCells="1"/>
  <mergeCells count="5">
    <mergeCell ref="C4:G4"/>
    <mergeCell ref="C5:D5"/>
    <mergeCell ref="C6:D6"/>
    <mergeCell ref="C7:D7"/>
    <mergeCell ref="G6:H6"/>
  </mergeCells>
  <pageMargins left="0.7" right="0.7" top="0.75" bottom="0.75"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Instructions</vt:lpstr>
      <vt:lpstr>Design Flows - Table 2</vt:lpstr>
      <vt:lpstr>Design Loadings - Table 3</vt:lpstr>
      <vt:lpstr>Summary Table 4</vt:lpstr>
      <vt:lpstr>'Summary Table 4'!Print_Area</vt:lpstr>
    </vt:vector>
  </TitlesOfParts>
  <Manager>Chris Klucas (SS)</Manager>
  <Company>PCA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Design flow and loading determination worksheets</dc:title>
  <dc:subject>This spreadsheet is a tool for evaluation of wastewater treatment plant design data.</dc:subject>
  <dc:creator>Minnesota Pollution Control Agency - P.Rodewald, D.Sahli (Sandra Simbeck)</dc:creator>
  <cp:keywords>Minnesota Pollution Control Agency,wq-wwtp5-20a,water quality,wastewater treatment plants,design flow,design loading,determination</cp:keywords>
  <dc:description>Password protected.</dc:description>
  <cp:lastModifiedBy>Simbeck, Sandra</cp:lastModifiedBy>
  <cp:lastPrinted>2023-02-09T20:56:48Z</cp:lastPrinted>
  <dcterms:created xsi:type="dcterms:W3CDTF">2014-02-12T15:35:13Z</dcterms:created>
  <dcterms:modified xsi:type="dcterms:W3CDTF">2023-03-02T19:28:11Z</dcterms:modified>
  <cp:category>water quality,wastewater treatment plants</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ntativeReviewCycleID">
    <vt:i4>-463166384</vt:i4>
  </property>
  <property fmtid="{D5CDD505-2E9C-101B-9397-08002B2CF9AE}" pid="3" name="_ReviewCycleID">
    <vt:i4>-463166384</vt:i4>
  </property>
  <property fmtid="{D5CDD505-2E9C-101B-9397-08002B2CF9AE}" pid="4" name="_NewReviewCycle">
    <vt:lpwstr/>
  </property>
  <property fmtid="{D5CDD505-2E9C-101B-9397-08002B2CF9AE}" pid="5" name="_ReviewingToolsShownOnce">
    <vt:lpwstr/>
  </property>
</Properties>
</file>