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X:\Publications\Working drive - Simbeck\FORMS - ALL\Planning\p-sbap5 - SmallBusinessAsstProgram\"/>
    </mc:Choice>
  </mc:AlternateContent>
  <xr:revisionPtr revIDLastSave="0" documentId="13_ncr:1_{E81C94CE-A722-415F-8FD9-6FB4C72A7E07}" xr6:coauthVersionLast="47" xr6:coauthVersionMax="47" xr10:uidLastSave="{00000000-0000-0000-0000-000000000000}"/>
  <bookViews>
    <workbookView xWindow="-120" yWindow="-120" windowWidth="29040" windowHeight="15720" xr2:uid="{B4659A12-F84C-4D34-83EE-E80969F52413}"/>
  </bookViews>
  <sheets>
    <sheet name="Instructions" sheetId="34" r:id="rId1"/>
    <sheet name="VOC Reductions" sheetId="36" r:id="rId2"/>
  </sheets>
  <definedNames>
    <definedName name="Fuel_type">#REF!</definedName>
    <definedName name="L">#REF!</definedName>
    <definedName name="_xlnm.Print_Area" localSheetId="0">Instructions!$B$1:$O$24</definedName>
    <definedName name="_xlnm.Print_Area" localSheetId="1">'VOC Reductions'!$B$1:$F$59</definedName>
    <definedName name="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36" l="1"/>
  <c r="D57" i="36"/>
  <c r="C57" i="36"/>
  <c r="C37" i="36"/>
  <c r="C38" i="36"/>
  <c r="D16" i="36"/>
  <c r="B1" i="36"/>
  <c r="D17" i="36"/>
  <c r="E16" i="36"/>
  <c r="E17" i="36"/>
  <c r="F17" i="36"/>
  <c r="C25" i="36"/>
  <c r="C26" i="36"/>
  <c r="F16" i="36"/>
  <c r="D25" i="36"/>
  <c r="D27" i="36"/>
  <c r="E58" i="36"/>
  <c r="C41" i="36"/>
  <c r="C27" i="36"/>
  <c r="C48" i="36"/>
  <c r="C49" i="36"/>
  <c r="C50" i="36"/>
  <c r="C58" i="36"/>
  <c r="D26" i="36"/>
  <c r="D58" i="36"/>
</calcChain>
</file>

<file path=xl/sharedStrings.xml><?xml version="1.0" encoding="utf-8"?>
<sst xmlns="http://schemas.openxmlformats.org/spreadsheetml/2006/main" count="96" uniqueCount="90">
  <si>
    <t>651/282-6143</t>
  </si>
  <si>
    <t>800/657-3938</t>
  </si>
  <si>
    <t>Color Key</t>
  </si>
  <si>
    <t>Blue</t>
  </si>
  <si>
    <t>White</t>
  </si>
  <si>
    <t>Green</t>
  </si>
  <si>
    <t>Instructions</t>
  </si>
  <si>
    <t>Emissions</t>
  </si>
  <si>
    <t>Equipment</t>
  </si>
  <si>
    <t>a</t>
  </si>
  <si>
    <t>b</t>
  </si>
  <si>
    <t>c</t>
  </si>
  <si>
    <t>Stage 1 vapor recovery emission reduction calculator</t>
  </si>
  <si>
    <t>https://www.pca.state.mn.us/smallbizhelp</t>
  </si>
  <si>
    <t>Enter information for your facility in the blue boxes.</t>
  </si>
  <si>
    <t xml:space="preserve">Do not change the values/formulas in white boxes. White boxes contain intermediate calculations for determining emissions.  </t>
  </si>
  <si>
    <t>Orange</t>
  </si>
  <si>
    <t>Orange boxes are filled with standard values. You may change them if you have test results that provide data specific to your site.</t>
  </si>
  <si>
    <t>Emission totals are in green boxes. These are automatically calculated based on information entered in blue boxes.</t>
  </si>
  <si>
    <t>Assistance</t>
  </si>
  <si>
    <t>This calculator was created by the Minnesota Pollution Control Agency's (MPCA) Small Business Environmental Assistance Program (SBEAP).</t>
  </si>
  <si>
    <t>We provide free, confidential, environmental assistance to small businesses. For more information:</t>
  </si>
  <si>
    <t>Call:</t>
  </si>
  <si>
    <t>Email:</t>
  </si>
  <si>
    <t>smallbizhelp.pca@state.mn.us</t>
  </si>
  <si>
    <t xml:space="preserve">Online at the MPCA website at: </t>
  </si>
  <si>
    <t>More information:</t>
  </si>
  <si>
    <t>https://www.pca.state.mn.us/business-with-us/gas-stations</t>
  </si>
  <si>
    <t>Stage 1 Vapor Recovery
air emission calculator</t>
  </si>
  <si>
    <t>(a * throughput)</t>
  </si>
  <si>
    <r>
      <t>pounds</t>
    </r>
    <r>
      <rPr>
        <b/>
        <vertAlign val="subscript"/>
        <sz val="10"/>
        <rFont val="Arial"/>
        <family val="2"/>
      </rPr>
      <t>VOC</t>
    </r>
    <r>
      <rPr>
        <b/>
        <sz val="10"/>
        <rFont val="Arial"/>
        <family val="2"/>
      </rPr>
      <t>/year</t>
    </r>
  </si>
  <si>
    <t>Table 5.2-7</t>
  </si>
  <si>
    <t>Balanced submerged filling</t>
  </si>
  <si>
    <t>What is your annual throughput?</t>
  </si>
  <si>
    <t>gallons/year</t>
  </si>
  <si>
    <t>Annual emissions</t>
  </si>
  <si>
    <t xml:space="preserve">Without Stage 1 Vapor Recovery </t>
  </si>
  <si>
    <t>1st year with Stage 1 Vapor Recovery</t>
  </si>
  <si>
    <t>(b * 1ton/2000lbs)</t>
  </si>
  <si>
    <r>
      <t>ton</t>
    </r>
    <r>
      <rPr>
        <b/>
        <vertAlign val="subscript"/>
        <sz val="10"/>
        <rFont val="Arial"/>
        <family val="2"/>
      </rPr>
      <t>VOC</t>
    </r>
    <r>
      <rPr>
        <b/>
        <sz val="10"/>
        <rFont val="Arial"/>
        <family val="2"/>
      </rPr>
      <t>/year</t>
    </r>
  </si>
  <si>
    <t>5th year with Stage 1 Vapor Recovery</t>
  </si>
  <si>
    <t>10th year with Stage 1 Vapor Recovery</t>
  </si>
  <si>
    <r>
      <t>pounds</t>
    </r>
    <r>
      <rPr>
        <b/>
        <vertAlign val="subscript"/>
        <sz val="10"/>
        <rFont val="Arial"/>
        <family val="2"/>
      </rPr>
      <t>VOC</t>
    </r>
    <r>
      <rPr>
        <b/>
        <sz val="10"/>
        <rFont val="Arial"/>
        <family val="2"/>
      </rPr>
      <t>/# of year(s)</t>
    </r>
  </si>
  <si>
    <r>
      <t>ton</t>
    </r>
    <r>
      <rPr>
        <b/>
        <vertAlign val="subscript"/>
        <sz val="10"/>
        <rFont val="Arial"/>
        <family val="2"/>
      </rPr>
      <t>VOC</t>
    </r>
    <r>
      <rPr>
        <b/>
        <sz val="10"/>
        <rFont val="Arial"/>
        <family val="2"/>
      </rPr>
      <t>/# of year(s)</t>
    </r>
  </si>
  <si>
    <r>
      <t>pounds</t>
    </r>
    <r>
      <rPr>
        <b/>
        <vertAlign val="subscript"/>
        <sz val="10"/>
        <rFont val="Arial"/>
        <family val="2"/>
      </rPr>
      <t>VOC</t>
    </r>
    <r>
      <rPr>
        <b/>
        <sz val="10"/>
        <rFont val="Arial"/>
        <family val="2"/>
      </rPr>
      <t>/gallon</t>
    </r>
  </si>
  <si>
    <t>Cost effectiveness</t>
  </si>
  <si>
    <t>Emissions reduced</t>
  </si>
  <si>
    <t>d</t>
  </si>
  <si>
    <t xml:space="preserve">Submerged drop tube </t>
  </si>
  <si>
    <t>Emission factor*</t>
  </si>
  <si>
    <t>*AP-42 Chapter 5.2 Transportation and Marketing of Petroleum Liquids</t>
  </si>
  <si>
    <t>Process description*</t>
  </si>
  <si>
    <t>e</t>
  </si>
  <si>
    <t>(d * 1ton/2000lbs)</t>
  </si>
  <si>
    <t>Payback period</t>
  </si>
  <si>
    <t>1st year</t>
  </si>
  <si>
    <t>Gallons of loss avoided</t>
  </si>
  <si>
    <t>Amount saved from loss avoidance</t>
  </si>
  <si>
    <t>Profit margin on a gallon sold</t>
  </si>
  <si>
    <t>years</t>
  </si>
  <si>
    <t>Year 1</t>
  </si>
  <si>
    <t>Year 5</t>
  </si>
  <si>
    <t>Year 10</t>
  </si>
  <si>
    <t>Maximum grant amount</t>
  </si>
  <si>
    <t>Grant amount requested</t>
  </si>
  <si>
    <t>Minimum match required</t>
  </si>
  <si>
    <t>Actual estimated match</t>
  </si>
  <si>
    <t>% Match required by grantee</t>
  </si>
  <si>
    <t>Minimum project cost</t>
  </si>
  <si>
    <t>Actual project cost</t>
  </si>
  <si>
    <r>
      <rPr>
        <b/>
        <sz val="10"/>
        <rFont val="Arial"/>
        <family val="2"/>
      </rPr>
      <t>Annual throughput</t>
    </r>
    <r>
      <rPr>
        <sz val="10"/>
        <rFont val="Arial"/>
        <family val="2"/>
      </rPr>
      <t xml:space="preserve"> is the total volume of gasoline and gasoline blends that are loaded into, or dispensed from, all gasoline storage tanks at your gasoline dispensing facility during a consecutive 12-month period. </t>
    </r>
  </si>
  <si>
    <t>Projected grant amounts</t>
  </si>
  <si>
    <t>$/gallon</t>
  </si>
  <si>
    <t>Amount of grant per ton of VOC avoided</t>
  </si>
  <si>
    <t>Amount of grant per gallon of throughput</t>
  </si>
  <si>
    <r>
      <t>$/ton</t>
    </r>
    <r>
      <rPr>
        <vertAlign val="subscript"/>
        <sz val="10"/>
        <rFont val="Arial"/>
        <family val="2"/>
      </rPr>
      <t>VOC</t>
    </r>
    <r>
      <rPr>
        <sz val="10"/>
        <rFont val="Arial"/>
        <family val="2"/>
      </rPr>
      <t xml:space="preserve"> avoided</t>
    </r>
  </si>
  <si>
    <t>Emission reductions/avoided</t>
  </si>
  <si>
    <t xml:space="preserve">This calculator will identify volatile organic compound (VOC) emission reductions achieved by adding a Stage 1 Vapor Recovery system to an existing submerged, drop-tube system. </t>
  </si>
  <si>
    <t>Projected payback period</t>
  </si>
  <si>
    <t xml:space="preserve">Enter the grant amounts and your estimated project cost. </t>
  </si>
  <si>
    <t>Payback period is based on Actual estimated match and an Annual throughput entered above. Update profit margin to reflect your situation.</t>
  </si>
  <si>
    <t>2) Enter your business information in the blue cells to complete calculations for your situation.</t>
  </si>
  <si>
    <t>Cost effectiveness is calculated using the Grant amount requested and VOC emissions avoided by using a stage 1 vapor recovery system.</t>
  </si>
  <si>
    <t>Must be less than or equal to Maximum grant amount.</t>
  </si>
  <si>
    <t>Project cost must be at least this amount or more.</t>
  </si>
  <si>
    <t>Equals Percent match required by grantee of Grant amount requested.</t>
  </si>
  <si>
    <t>Must be greater than or equal to Minimum project cost.</t>
  </si>
  <si>
    <t>Must be greater than or equal to Minimum match required.</t>
  </si>
  <si>
    <t>p-sbap5-38  •  8/11/25</t>
  </si>
  <si>
    <t>1) Begin by going to the blue tab labelled 'VOC Reductions.'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</si>
</sst>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&quot;$&quot;#,##0.00"/>
    <numFmt numFmtId="166" formatCode="&quot;$&quot;#,##0.0000"/>
  </numFmts>
  <fonts count="21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6"/>
      <color indexed="12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9"/>
      <color theme="4" tint="-0.24994659260841701"/>
      <name val="Calibri"/>
      <family val="2"/>
      <scheme val="minor"/>
    </font>
    <font>
      <b/>
      <sz val="10"/>
      <color theme="1"/>
      <name val="Arial"/>
      <family val="2"/>
    </font>
    <font>
      <sz val="20"/>
      <name val="Calibri"/>
      <family val="2"/>
      <scheme val="minor"/>
    </font>
    <font>
      <u/>
      <sz val="10"/>
      <color rgb="FF0000FF"/>
      <name val="Arial"/>
      <family val="2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DC1"/>
        <bgColor indexed="64"/>
      </patternFill>
    </fill>
    <fill>
      <patternFill patternType="solid">
        <fgColor rgb="FFD1EAFF"/>
        <bgColor indexed="64"/>
      </patternFill>
    </fill>
    <fill>
      <patternFill patternType="solid">
        <fgColor rgb="FFEAF8D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" fillId="0" borderId="0"/>
    <xf numFmtId="0" fontId="15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2" fillId="2" borderId="0" applyNumberFormat="0" applyFont="0" applyBorder="0" applyAlignment="0" applyProtection="0">
      <alignment vertical="center"/>
    </xf>
  </cellStyleXfs>
  <cellXfs count="101">
    <xf numFmtId="0" fontId="0" fillId="0" borderId="0" xfId="0"/>
    <xf numFmtId="0" fontId="6" fillId="0" borderId="0" xfId="1" applyFont="1" applyAlignment="1" applyProtection="1"/>
    <xf numFmtId="0" fontId="1" fillId="0" borderId="0" xfId="3" applyFont="1"/>
    <xf numFmtId="0" fontId="3" fillId="0" borderId="0" xfId="3" applyFont="1" applyBorder="1" applyAlignment="1">
      <alignment horizontal="right"/>
    </xf>
    <xf numFmtId="0" fontId="1" fillId="0" borderId="0" xfId="0" applyFont="1" applyAlignment="1"/>
    <xf numFmtId="0" fontId="1" fillId="0" borderId="0" xfId="0" applyFont="1"/>
    <xf numFmtId="0" fontId="14" fillId="0" borderId="0" xfId="3" applyFont="1"/>
    <xf numFmtId="0" fontId="1" fillId="0" borderId="0" xfId="3" applyFont="1" applyAlignment="1">
      <alignment horizontal="left" vertical="center" wrapText="1"/>
    </xf>
    <xf numFmtId="0" fontId="1" fillId="0" borderId="0" xfId="12" applyFont="1" applyBorder="1" applyAlignment="1">
      <alignment horizontal="left" vertical="center" wrapText="1"/>
    </xf>
    <xf numFmtId="0" fontId="14" fillId="3" borderId="0" xfId="12" applyFont="1" applyFill="1" applyBorder="1">
      <alignment vertical="center"/>
    </xf>
    <xf numFmtId="0" fontId="14" fillId="0" borderId="0" xfId="12" applyFont="1" applyBorder="1">
      <alignment vertical="center"/>
    </xf>
    <xf numFmtId="0" fontId="14" fillId="2" borderId="0" xfId="12" applyFont="1" applyFill="1" applyBorder="1">
      <alignment vertical="center"/>
    </xf>
    <xf numFmtId="0" fontId="14" fillId="4" borderId="0" xfId="12" applyFont="1" applyFill="1" applyBorder="1">
      <alignment vertical="center"/>
    </xf>
    <xf numFmtId="0" fontId="14" fillId="0" borderId="0" xfId="12" applyFont="1" applyBorder="1" applyAlignment="1">
      <alignment horizontal="left" vertical="center"/>
    </xf>
    <xf numFmtId="0" fontId="14" fillId="0" borderId="0" xfId="12" applyFont="1" applyBorder="1" applyAlignment="1">
      <alignment vertical="center"/>
    </xf>
    <xf numFmtId="0" fontId="17" fillId="0" borderId="0" xfId="12" applyFont="1" applyBorder="1" applyAlignment="1">
      <alignment vertical="center" wrapText="1"/>
    </xf>
    <xf numFmtId="0" fontId="14" fillId="0" borderId="0" xfId="12" applyFont="1" applyBorder="1" applyAlignment="1">
      <alignment vertical="center" wrapText="1"/>
    </xf>
    <xf numFmtId="0" fontId="14" fillId="0" borderId="1" xfId="12" applyFont="1" applyBorder="1" applyAlignment="1">
      <alignment vertical="center"/>
    </xf>
    <xf numFmtId="0" fontId="14" fillId="0" borderId="0" xfId="0" applyFont="1"/>
    <xf numFmtId="0" fontId="14" fillId="0" borderId="0" xfId="12" applyFont="1" applyBorder="1" applyAlignment="1">
      <alignment horizontal="right" vertical="center"/>
    </xf>
    <xf numFmtId="0" fontId="0" fillId="0" borderId="0" xfId="0" applyAlignment="1"/>
    <xf numFmtId="3" fontId="1" fillId="0" borderId="0" xfId="3" applyNumberFormat="1" applyFont="1" applyFill="1" applyBorder="1"/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3" applyFont="1" applyBorder="1"/>
    <xf numFmtId="0" fontId="3" fillId="5" borderId="0" xfId="0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right"/>
    </xf>
    <xf numFmtId="0" fontId="7" fillId="0" borderId="0" xfId="0" applyFont="1" applyAlignment="1">
      <alignment vertical="top"/>
    </xf>
    <xf numFmtId="0" fontId="10" fillId="0" borderId="0" xfId="0" applyFont="1" applyBorder="1" applyAlignment="1">
      <alignment horizontal="center" vertical="center"/>
    </xf>
    <xf numFmtId="0" fontId="6" fillId="0" borderId="0" xfId="1" quotePrefix="1" applyFont="1" applyAlignment="1" applyProtection="1">
      <alignment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" fillId="5" borderId="6" xfId="3" applyFont="1" applyFill="1" applyBorder="1"/>
    <xf numFmtId="0" fontId="1" fillId="5" borderId="7" xfId="3" applyFont="1" applyFill="1" applyBorder="1"/>
    <xf numFmtId="0" fontId="3" fillId="0" borderId="2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1" fillId="0" borderId="6" xfId="3" applyFont="1" applyBorder="1"/>
    <xf numFmtId="2" fontId="1" fillId="4" borderId="5" xfId="3" applyNumberFormat="1" applyFont="1" applyFill="1" applyBorder="1" applyAlignment="1">
      <alignment horizontal="center" vertical="center"/>
    </xf>
    <xf numFmtId="0" fontId="1" fillId="0" borderId="7" xfId="3" applyFont="1" applyBorder="1"/>
    <xf numFmtId="2" fontId="1" fillId="4" borderId="9" xfId="3" applyNumberFormat="1" applyFont="1" applyFill="1" applyBorder="1" applyAlignment="1">
      <alignment horizontal="center" vertical="center"/>
    </xf>
    <xf numFmtId="2" fontId="1" fillId="4" borderId="10" xfId="3" applyNumberFormat="1" applyFont="1" applyFill="1" applyBorder="1" applyAlignment="1">
      <alignment horizontal="center" vertical="center"/>
    </xf>
    <xf numFmtId="2" fontId="1" fillId="4" borderId="11" xfId="3" applyNumberFormat="1" applyFont="1" applyFill="1" applyBorder="1" applyAlignment="1">
      <alignment horizontal="center" vertical="center"/>
    </xf>
    <xf numFmtId="3" fontId="1" fillId="3" borderId="12" xfId="3" applyNumberFormat="1" applyFont="1" applyFill="1" applyBorder="1" applyAlignment="1">
      <alignment horizontal="center"/>
    </xf>
    <xf numFmtId="0" fontId="14" fillId="2" borderId="0" xfId="12" applyFont="1" applyFill="1" applyBorder="1" applyAlignment="1">
      <alignment horizontal="center" vertical="center"/>
    </xf>
    <xf numFmtId="0" fontId="1" fillId="0" borderId="2" xfId="3" applyFont="1" applyBorder="1"/>
    <xf numFmtId="165" fontId="1" fillId="4" borderId="12" xfId="3" applyNumberFormat="1" applyFont="1" applyFill="1" applyBorder="1" applyAlignment="1">
      <alignment horizontal="center" vertical="center"/>
    </xf>
    <xf numFmtId="166" fontId="1" fillId="4" borderId="12" xfId="3" applyNumberFormat="1" applyFont="1" applyFill="1" applyBorder="1" applyAlignment="1">
      <alignment horizontal="center" vertical="center"/>
    </xf>
    <xf numFmtId="0" fontId="3" fillId="5" borderId="3" xfId="3" applyFont="1" applyFill="1" applyBorder="1" applyAlignment="1">
      <alignment horizontal="center" vertical="center"/>
    </xf>
    <xf numFmtId="0" fontId="1" fillId="5" borderId="3" xfId="3" applyFont="1" applyFill="1" applyBorder="1" applyAlignment="1">
      <alignment horizontal="center" vertical="center"/>
    </xf>
    <xf numFmtId="0" fontId="3" fillId="0" borderId="0" xfId="3" applyFont="1" applyBorder="1" applyAlignment="1">
      <alignment horizontal="center"/>
    </xf>
    <xf numFmtId="0" fontId="14" fillId="2" borderId="13" xfId="12" applyFont="1" applyFill="1" applyBorder="1" applyAlignment="1">
      <alignment horizontal="center" vertical="center"/>
    </xf>
    <xf numFmtId="0" fontId="1" fillId="0" borderId="14" xfId="3" applyFont="1" applyBorder="1" applyAlignment="1">
      <alignment horizontal="left"/>
    </xf>
    <xf numFmtId="0" fontId="1" fillId="0" borderId="11" xfId="3" applyFont="1" applyBorder="1" applyAlignment="1">
      <alignment horizontal="left"/>
    </xf>
    <xf numFmtId="0" fontId="1" fillId="0" borderId="0" xfId="3" applyFont="1" applyBorder="1" applyAlignment="1">
      <alignment horizontal="right"/>
    </xf>
    <xf numFmtId="3" fontId="1" fillId="0" borderId="0" xfId="3" applyNumberFormat="1" applyFont="1" applyBorder="1"/>
    <xf numFmtId="165" fontId="1" fillId="0" borderId="1" xfId="3" applyNumberFormat="1" applyFont="1" applyFill="1" applyBorder="1" applyAlignment="1">
      <alignment horizontal="center"/>
    </xf>
    <xf numFmtId="3" fontId="1" fillId="4" borderId="12" xfId="3" applyNumberFormat="1" applyFont="1" applyFill="1" applyBorder="1" applyAlignment="1">
      <alignment horizontal="center" vertical="center"/>
    </xf>
    <xf numFmtId="0" fontId="3" fillId="0" borderId="0" xfId="3" applyFont="1" applyBorder="1"/>
    <xf numFmtId="166" fontId="1" fillId="3" borderId="15" xfId="3" applyNumberFormat="1" applyFont="1" applyFill="1" applyBorder="1" applyAlignment="1">
      <alignment horizontal="center"/>
    </xf>
    <xf numFmtId="165" fontId="3" fillId="0" borderId="2" xfId="3" applyNumberFormat="1" applyFont="1" applyFill="1" applyBorder="1" applyAlignment="1">
      <alignment horizontal="center"/>
    </xf>
    <xf numFmtId="9" fontId="1" fillId="0" borderId="0" xfId="3" applyNumberFormat="1" applyFont="1" applyFill="1" applyBorder="1" applyAlignment="1">
      <alignment horizontal="center"/>
    </xf>
    <xf numFmtId="0" fontId="1" fillId="0" borderId="0" xfId="3" applyFont="1" applyFill="1" applyBorder="1"/>
    <xf numFmtId="165" fontId="1" fillId="3" borderId="14" xfId="3" applyNumberFormat="1" applyFont="1" applyFill="1" applyBorder="1" applyAlignment="1">
      <alignment horizontal="center"/>
    </xf>
    <xf numFmtId="165" fontId="1" fillId="0" borderId="0" xfId="3" applyNumberFormat="1" applyFont="1" applyFill="1" applyBorder="1" applyAlignment="1">
      <alignment horizontal="center"/>
    </xf>
    <xf numFmtId="165" fontId="1" fillId="0" borderId="0" xfId="3" applyNumberFormat="1" applyFont="1" applyBorder="1" applyAlignment="1">
      <alignment horizontal="center"/>
    </xf>
    <xf numFmtId="165" fontId="1" fillId="3" borderId="12" xfId="3" applyNumberFormat="1" applyFont="1" applyFill="1" applyBorder="1" applyAlignment="1">
      <alignment horizontal="center"/>
    </xf>
    <xf numFmtId="9" fontId="1" fillId="3" borderId="12" xfId="3" applyNumberFormat="1" applyFont="1" applyFill="1" applyBorder="1" applyAlignment="1">
      <alignment horizontal="center"/>
    </xf>
    <xf numFmtId="165" fontId="1" fillId="0" borderId="12" xfId="3" applyNumberFormat="1" applyFont="1" applyBorder="1" applyAlignment="1">
      <alignment horizontal="center"/>
    </xf>
    <xf numFmtId="0" fontId="1" fillId="0" borderId="0" xfId="3" applyFont="1" applyBorder="1" applyAlignment="1">
      <alignment horizontal="left"/>
    </xf>
    <xf numFmtId="165" fontId="1" fillId="0" borderId="15" xfId="3" applyNumberFormat="1" applyFont="1" applyBorder="1" applyAlignment="1">
      <alignment horizontal="center"/>
    </xf>
    <xf numFmtId="165" fontId="3" fillId="0" borderId="0" xfId="3" applyNumberFormat="1" applyFont="1" applyFill="1" applyBorder="1" applyAlignment="1">
      <alignment horizontal="center"/>
    </xf>
    <xf numFmtId="0" fontId="4" fillId="0" borderId="0" xfId="3" applyFont="1" applyBorder="1" applyAlignment="1">
      <alignment horizontal="left" vertical="top" wrapText="1"/>
    </xf>
    <xf numFmtId="0" fontId="4" fillId="0" borderId="0" xfId="3" applyFont="1" applyBorder="1" applyAlignment="1">
      <alignment horizontal="left"/>
    </xf>
    <xf numFmtId="165" fontId="1" fillId="0" borderId="2" xfId="3" applyNumberFormat="1" applyFont="1" applyFill="1" applyBorder="1" applyAlignment="1">
      <alignment horizontal="center"/>
    </xf>
    <xf numFmtId="165" fontId="1" fillId="0" borderId="1" xfId="3" applyNumberFormat="1" applyFont="1" applyFill="1" applyBorder="1" applyAlignment="1">
      <alignment horizontal="center" vertical="center"/>
    </xf>
    <xf numFmtId="165" fontId="1" fillId="0" borderId="0" xfId="3" applyNumberFormat="1" applyFont="1" applyFill="1" applyBorder="1" applyAlignment="1">
      <alignment horizontal="center" vertical="center"/>
    </xf>
    <xf numFmtId="0" fontId="4" fillId="0" borderId="0" xfId="3" applyFont="1" applyBorder="1" applyAlignment="1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0" fontId="7" fillId="0" borderId="2" xfId="0" applyFont="1" applyBorder="1" applyAlignment="1">
      <alignment vertical="top"/>
    </xf>
    <xf numFmtId="0" fontId="1" fillId="0" borderId="16" xfId="3" applyFont="1" applyBorder="1" applyAlignment="1">
      <alignment horizontal="right"/>
    </xf>
    <xf numFmtId="165" fontId="1" fillId="4" borderId="14" xfId="3" applyNumberFormat="1" applyFont="1" applyFill="1" applyBorder="1" applyAlignment="1">
      <alignment horizontal="center" vertical="center"/>
    </xf>
    <xf numFmtId="164" fontId="3" fillId="4" borderId="17" xfId="3" applyNumberFormat="1" applyFont="1" applyFill="1" applyBorder="1" applyAlignment="1">
      <alignment horizontal="center" vertical="center"/>
    </xf>
    <xf numFmtId="165" fontId="3" fillId="0" borderId="17" xfId="3" applyNumberFormat="1" applyFont="1" applyFill="1" applyBorder="1" applyAlignment="1">
      <alignment horizontal="center"/>
    </xf>
    <xf numFmtId="0" fontId="19" fillId="0" borderId="0" xfId="13" applyFont="1" applyBorder="1">
      <alignment vertical="center"/>
    </xf>
    <xf numFmtId="0" fontId="0" fillId="0" borderId="0" xfId="0"/>
    <xf numFmtId="0" fontId="8" fillId="5" borderId="0" xfId="0" applyFont="1" applyFill="1" applyAlignment="1">
      <alignment horizontal="right"/>
    </xf>
    <xf numFmtId="0" fontId="20" fillId="0" borderId="2" xfId="0" applyFont="1" applyBorder="1" applyAlignment="1">
      <alignment horizontal="left"/>
    </xf>
    <xf numFmtId="0" fontId="18" fillId="0" borderId="0" xfId="0" applyFont="1" applyAlignment="1">
      <alignment horizontal="right" wrapText="1"/>
    </xf>
    <xf numFmtId="0" fontId="14" fillId="0" borderId="0" xfId="12" applyFont="1" applyBorder="1" applyAlignment="1">
      <alignment horizontal="left" vertical="center"/>
    </xf>
    <xf numFmtId="0" fontId="4" fillId="0" borderId="0" xfId="3" applyFont="1" applyAlignment="1">
      <alignment horizontal="right"/>
    </xf>
    <xf numFmtId="0" fontId="3" fillId="5" borderId="18" xfId="3" applyFont="1" applyFill="1" applyBorder="1" applyAlignment="1">
      <alignment horizontal="center" vertical="center"/>
    </xf>
    <xf numFmtId="0" fontId="3" fillId="5" borderId="6" xfId="3" applyFont="1" applyFill="1" applyBorder="1" applyAlignment="1">
      <alignment horizontal="center" vertical="center"/>
    </xf>
    <xf numFmtId="0" fontId="3" fillId="5" borderId="19" xfId="3" applyFont="1" applyFill="1" applyBorder="1" applyAlignment="1">
      <alignment horizontal="center" vertical="center"/>
    </xf>
    <xf numFmtId="0" fontId="3" fillId="5" borderId="0" xfId="3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 wrapText="1"/>
    </xf>
    <xf numFmtId="0" fontId="20" fillId="0" borderId="13" xfId="3" applyFont="1" applyBorder="1" applyAlignment="1">
      <alignment horizontal="left"/>
    </xf>
    <xf numFmtId="0" fontId="1" fillId="0" borderId="0" xfId="3" applyFont="1" applyBorder="1" applyAlignment="1">
      <alignment horizontal="left" wrapText="1"/>
    </xf>
  </cellXfs>
  <cellStyles count="15">
    <cellStyle name="Hyperlink" xfId="1" builtinId="8"/>
    <cellStyle name="Hyperlink 2" xfId="2" xr:uid="{0DE021F9-14D8-4CE4-9AF9-83701A4C7902}"/>
    <cellStyle name="Normal" xfId="0" builtinId="0"/>
    <cellStyle name="Normal 2" xfId="3" xr:uid="{57159660-569E-4590-90A0-02987DE105B1}"/>
    <cellStyle name="Normal 2 2" xfId="4" xr:uid="{4E176C32-493E-4C26-9F49-CBA2D1622AFB}"/>
    <cellStyle name="Normal 3" xfId="5" xr:uid="{30E77A9C-7AF3-4ADE-AC7E-D26255CF3C83}"/>
    <cellStyle name="Normal 3 2" xfId="6" xr:uid="{E65E2118-95BB-4C38-95D2-0CB87F1B8A90}"/>
    <cellStyle name="Normal 3 2 2" xfId="7" xr:uid="{6241F45A-BBE7-4D7E-9664-721E8C4ED96B}"/>
    <cellStyle name="Normal 3 3" xfId="8" xr:uid="{3D5AACC1-1178-46B4-A7CE-DB665FD4CB25}"/>
    <cellStyle name="Normal 4" xfId="9" xr:uid="{084A4A5C-A3F1-42FF-AB38-E48F318D445C}"/>
    <cellStyle name="Normal 5" xfId="10" xr:uid="{99C99622-1AA3-4DDF-B862-82956E9AE601}"/>
    <cellStyle name="Normal 6" xfId="11" xr:uid="{F10A74C9-5B53-4BAC-94F4-DF1D703A942D}"/>
    <cellStyle name="PCA Body Text" xfId="12" xr:uid="{B1F7B4B6-141A-4EDC-85B7-7E7A8462A3E5}"/>
    <cellStyle name="PCA Hyperlink 2" xfId="13" xr:uid="{69844CB6-39ED-4D06-8261-91A047DD08D1}"/>
    <cellStyle name="Standard Values" xfId="14" xr:uid="{F0904409-523F-4E50-9ECD-27462EBB9E4F}"/>
  </cellStyles>
  <dxfs count="3">
    <dxf>
      <font>
        <b val="0"/>
        <i/>
        <color rgb="FFFF0000"/>
      </font>
    </dxf>
    <dxf>
      <font>
        <b val="0"/>
        <i/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</xdr:colOff>
      <xdr:row>0</xdr:row>
      <xdr:rowOff>60960</xdr:rowOff>
    </xdr:from>
    <xdr:to>
      <xdr:col>4</xdr:col>
      <xdr:colOff>518159</xdr:colOff>
      <xdr:row>1</xdr:row>
      <xdr:rowOff>38100</xdr:rowOff>
    </xdr:to>
    <xdr:pic>
      <xdr:nvPicPr>
        <xdr:cNvPr id="6" name="Picture 5" descr="Minnesota Pollution Control Agency (MPCA), 520 Lafayette Road North, St. Paul, MN 55155-4194" title="Image of MPCA logo with St. Paul office address">
          <a:extLst>
            <a:ext uri="{FF2B5EF4-FFF2-40B4-BE49-F238E27FC236}">
              <a16:creationId xmlns:a16="http://schemas.microsoft.com/office/drawing/2014/main" id="{1BA330E6-2970-F806-69F4-A3631C6B810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" y="60960"/>
          <a:ext cx="2282189" cy="655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ca.state.mn.us/business-with-us/gas-stations" TargetMode="External"/><Relationship Id="rId2" Type="http://schemas.openxmlformats.org/officeDocument/2006/relationships/hyperlink" Target="https://www.pca.state.mn.us/smallbizhelp" TargetMode="External"/><Relationship Id="rId1" Type="http://schemas.openxmlformats.org/officeDocument/2006/relationships/hyperlink" Target="mailto:smallbizhelp.pca@state.mn.u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3.epa.gov/ttnchie1/ap42/ch05/final/c05s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7BF4B-6235-4527-B5FD-3B9E297D0BA3}">
  <sheetPr codeName="Sheet1">
    <tabColor rgb="FFFFFFCC"/>
  </sheetPr>
  <dimension ref="B1:U27"/>
  <sheetViews>
    <sheetView showGridLines="0" tabSelected="1" zoomScaleNormal="100" zoomScaleSheetLayoutView="100" workbookViewId="0">
      <selection activeCell="B4" sqref="B4"/>
    </sheetView>
  </sheetViews>
  <sheetFormatPr defaultRowHeight="12.75" x14ac:dyDescent="0.2"/>
  <cols>
    <col min="1" max="1" width="2.85546875" customWidth="1"/>
  </cols>
  <sheetData>
    <row r="1" spans="2:21" ht="53.45" customHeight="1" x14ac:dyDescent="0.4">
      <c r="B1" s="88"/>
      <c r="C1" s="88"/>
      <c r="D1" s="88"/>
      <c r="E1" s="88"/>
      <c r="F1" s="20"/>
      <c r="G1" s="91" t="s">
        <v>28</v>
      </c>
      <c r="H1" s="91"/>
      <c r="I1" s="91"/>
      <c r="J1" s="91"/>
      <c r="K1" s="91"/>
      <c r="L1" s="91"/>
      <c r="M1" s="91"/>
      <c r="N1" s="91"/>
      <c r="O1" s="91"/>
    </row>
    <row r="2" spans="2:21" ht="15" customHeight="1" x14ac:dyDescent="0.2">
      <c r="B2" s="1"/>
      <c r="M2" s="89" t="s">
        <v>88</v>
      </c>
      <c r="N2" s="89"/>
      <c r="O2" s="89"/>
    </row>
    <row r="3" spans="2:21" ht="18.75" customHeight="1" x14ac:dyDescent="0.3">
      <c r="B3" s="90" t="s">
        <v>6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2:21" x14ac:dyDescent="0.2">
      <c r="B4" s="17" t="s">
        <v>89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21" x14ac:dyDescent="0.2">
      <c r="B5" s="14" t="s">
        <v>81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2:21" ht="18.75" customHeight="1" x14ac:dyDescent="0.3">
      <c r="B8" s="90" t="s">
        <v>2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2:21" ht="13.35" customHeight="1" x14ac:dyDescent="0.2">
      <c r="B9" s="9" t="s">
        <v>3</v>
      </c>
      <c r="C9" s="14" t="s">
        <v>14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2:21" ht="13.35" customHeight="1" x14ac:dyDescent="0.2">
      <c r="B10" s="10" t="s">
        <v>4</v>
      </c>
      <c r="C10" s="14" t="s">
        <v>15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2:21" ht="13.35" customHeight="1" x14ac:dyDescent="0.2">
      <c r="B11" s="11" t="s">
        <v>16</v>
      </c>
      <c r="C11" s="14" t="s">
        <v>17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2:21" ht="13.35" customHeight="1" x14ac:dyDescent="0.2">
      <c r="B12" s="12" t="s">
        <v>5</v>
      </c>
      <c r="C12" s="14" t="s">
        <v>18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2:21" s="5" customFormat="1" x14ac:dyDescent="0.2"/>
    <row r="14" spans="2:21" s="5" customFormat="1" x14ac:dyDescent="0.2"/>
    <row r="15" spans="2:21" ht="18.75" customHeight="1" x14ac:dyDescent="0.3">
      <c r="B15" s="90" t="s">
        <v>19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</row>
    <row r="16" spans="2:21" s="6" customFormat="1" x14ac:dyDescent="0.2">
      <c r="B16" s="14" t="s">
        <v>20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4"/>
      <c r="Q16" s="4"/>
      <c r="R16" s="4"/>
      <c r="S16" s="4"/>
      <c r="T16" s="4"/>
      <c r="U16" s="4"/>
    </row>
    <row r="17" spans="2:21" s="6" customFormat="1" x14ac:dyDescent="0.2">
      <c r="B17" s="14" t="s">
        <v>21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4"/>
      <c r="Q17" s="4"/>
      <c r="R17" s="4"/>
      <c r="S17" s="4"/>
      <c r="T17" s="4"/>
      <c r="U17" s="4"/>
    </row>
    <row r="18" spans="2:21" s="18" customFormat="1" ht="15" customHeight="1" x14ac:dyDescent="0.2">
      <c r="B18" s="19" t="s">
        <v>22</v>
      </c>
      <c r="C18" s="92" t="s">
        <v>0</v>
      </c>
      <c r="D18" s="92"/>
      <c r="E18" s="19" t="s">
        <v>23</v>
      </c>
      <c r="F18" s="87" t="s">
        <v>24</v>
      </c>
      <c r="G18" s="87"/>
      <c r="H18" s="87"/>
      <c r="I18" s="87"/>
    </row>
    <row r="19" spans="2:21" s="18" customFormat="1" ht="15" customHeight="1" x14ac:dyDescent="0.2">
      <c r="B19" s="13"/>
      <c r="C19" s="92" t="s">
        <v>1</v>
      </c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</row>
    <row r="20" spans="2:21" s="18" customFormat="1" ht="15" customHeight="1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21" ht="15" customHeight="1" x14ac:dyDescent="0.2">
      <c r="B21" s="18" t="s">
        <v>25</v>
      </c>
      <c r="E21" s="87" t="s">
        <v>13</v>
      </c>
      <c r="F21" s="87"/>
      <c r="G21" s="87"/>
      <c r="H21" s="87"/>
      <c r="I21" s="87"/>
    </row>
    <row r="22" spans="2:21" ht="15" customHeight="1" x14ac:dyDescent="0.2"/>
    <row r="23" spans="2:21" ht="15" customHeight="1" x14ac:dyDescent="0.2">
      <c r="B23" s="5" t="s">
        <v>26</v>
      </c>
      <c r="D23" s="1" t="s">
        <v>27</v>
      </c>
    </row>
    <row r="24" spans="2:21" ht="15" customHeight="1" x14ac:dyDescent="0.2"/>
    <row r="25" spans="2:21" ht="15" customHeight="1" x14ac:dyDescent="0.2"/>
    <row r="26" spans="2:21" ht="15" customHeight="1" x14ac:dyDescent="0.2"/>
    <row r="27" spans="2:21" ht="15" customHeight="1" x14ac:dyDescent="0.2"/>
  </sheetData>
  <mergeCells count="11">
    <mergeCell ref="E21:I21"/>
    <mergeCell ref="B1:E1"/>
    <mergeCell ref="M2:O2"/>
    <mergeCell ref="B3:O3"/>
    <mergeCell ref="B8:O8"/>
    <mergeCell ref="B15:O15"/>
    <mergeCell ref="G1:O1"/>
    <mergeCell ref="C18:D18"/>
    <mergeCell ref="F18:I18"/>
    <mergeCell ref="C19:D19"/>
    <mergeCell ref="E19:O19"/>
  </mergeCells>
  <hyperlinks>
    <hyperlink ref="F18" r:id="rId1" xr:uid="{D7D41092-DF2F-45D0-BB19-C61B682389C4}"/>
    <hyperlink ref="E21" r:id="rId2" xr:uid="{1118870B-6FEF-4334-B799-EF4C6BBA701F}"/>
    <hyperlink ref="D23" r:id="rId3" xr:uid="{16907D10-37F5-4BB3-A06E-CF01FAD38A52}"/>
  </hyperlinks>
  <pageMargins left="0.45" right="0.45" top="0.5" bottom="0.5" header="0.3" footer="0.3"/>
  <pageSetup fitToWidth="0" fitToHeight="0" orientation="landscape" r:id="rId4"/>
  <headerFooter>
    <oddFooter>&amp;L&amp;"Arial,Italic"&amp;8p-sbap5-38  &amp;C&amp;"Arial,Italic"&amp;8https://www.pca.state.mn.us  •  Available in alternative formats  •  Use your preferred relay service&amp;R&amp;"Arial,Italic"&amp;8Page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14C67-7100-4E61-AC2E-86F5C27D4DBD}">
  <sheetPr codeName="Sheet5">
    <tabColor rgb="FFD1EAFF"/>
    <pageSetUpPr fitToPage="1"/>
  </sheetPr>
  <dimension ref="B1:K59"/>
  <sheetViews>
    <sheetView showGridLines="0" zoomScaleNormal="100" zoomScaleSheetLayoutView="100" workbookViewId="0">
      <selection activeCell="C9" sqref="C9"/>
    </sheetView>
  </sheetViews>
  <sheetFormatPr defaultRowHeight="12.75" x14ac:dyDescent="0.2"/>
  <cols>
    <col min="1" max="1" width="3.5703125" style="2" customWidth="1"/>
    <col min="2" max="2" width="33.85546875" style="2" customWidth="1"/>
    <col min="3" max="3" width="23" style="2" customWidth="1"/>
    <col min="4" max="6" width="19.140625" style="2" customWidth="1"/>
    <col min="7" max="16384" width="9.140625" style="2"/>
  </cols>
  <sheetData>
    <row r="1" spans="2:6" ht="15" customHeight="1" x14ac:dyDescent="0.2">
      <c r="B1" s="93" t="str">
        <f>Instructions!M2</f>
        <v>p-sbap5-38  •  8/11/25</v>
      </c>
      <c r="C1" s="93"/>
      <c r="D1" s="93"/>
      <c r="E1" s="93"/>
      <c r="F1" s="93"/>
    </row>
    <row r="2" spans="2:6" ht="24" customHeight="1" thickBot="1" x14ac:dyDescent="0.35">
      <c r="B2" s="99" t="s">
        <v>12</v>
      </c>
      <c r="C2" s="99"/>
      <c r="D2" s="99"/>
      <c r="E2" s="99"/>
      <c r="F2" s="99"/>
    </row>
    <row r="3" spans="2:6" ht="15" customHeight="1" x14ac:dyDescent="0.2">
      <c r="B3" s="100" t="s">
        <v>77</v>
      </c>
      <c r="C3" s="100"/>
      <c r="D3" s="100"/>
      <c r="E3" s="100"/>
      <c r="F3" s="100"/>
    </row>
    <row r="4" spans="2:6" ht="15" customHeight="1" x14ac:dyDescent="0.2">
      <c r="B4" s="100"/>
      <c r="C4" s="100"/>
      <c r="D4" s="100"/>
      <c r="E4" s="100"/>
      <c r="F4" s="100"/>
    </row>
    <row r="5" spans="2:6" ht="15" customHeight="1" x14ac:dyDescent="0.2"/>
    <row r="6" spans="2:6" ht="15" customHeight="1" x14ac:dyDescent="0.2">
      <c r="B6" s="98" t="s">
        <v>70</v>
      </c>
      <c r="C6" s="98"/>
      <c r="D6" s="98"/>
      <c r="E6" s="98"/>
      <c r="F6" s="98"/>
    </row>
    <row r="7" spans="2:6" ht="15" customHeight="1" x14ac:dyDescent="0.2">
      <c r="B7" s="98"/>
      <c r="C7" s="98"/>
      <c r="D7" s="98"/>
      <c r="E7" s="98"/>
      <c r="F7" s="98"/>
    </row>
    <row r="8" spans="2:6" ht="15" customHeight="1" x14ac:dyDescent="0.2">
      <c r="B8" s="7"/>
      <c r="C8" s="7"/>
      <c r="D8" s="7"/>
      <c r="E8" s="7"/>
      <c r="F8" s="7"/>
    </row>
    <row r="9" spans="2:6" ht="15" customHeight="1" x14ac:dyDescent="0.2">
      <c r="B9" s="27" t="s">
        <v>33</v>
      </c>
      <c r="C9" s="45">
        <v>0</v>
      </c>
      <c r="D9" s="2" t="s">
        <v>34</v>
      </c>
    </row>
    <row r="10" spans="2:6" ht="15" customHeight="1" x14ac:dyDescent="0.2">
      <c r="D10" s="21"/>
    </row>
    <row r="11" spans="2:6" ht="15" customHeight="1" thickBot="1" x14ac:dyDescent="0.25">
      <c r="B11" s="28" t="s">
        <v>35</v>
      </c>
      <c r="C11" s="28"/>
      <c r="D11" s="28"/>
      <c r="E11" s="24"/>
      <c r="F11" s="23"/>
    </row>
    <row r="12" spans="2:6" ht="15" customHeight="1" x14ac:dyDescent="0.2">
      <c r="B12" s="94" t="s">
        <v>8</v>
      </c>
      <c r="C12" s="50"/>
      <c r="D12" s="51" t="s">
        <v>9</v>
      </c>
      <c r="E12" s="31" t="s">
        <v>10</v>
      </c>
      <c r="F12" s="32" t="s">
        <v>11</v>
      </c>
    </row>
    <row r="13" spans="2:6" ht="15" customHeight="1" x14ac:dyDescent="0.2">
      <c r="B13" s="95"/>
      <c r="C13" s="97" t="s">
        <v>51</v>
      </c>
      <c r="D13" s="97" t="s">
        <v>49</v>
      </c>
      <c r="E13" s="26" t="s">
        <v>7</v>
      </c>
      <c r="F13" s="33" t="s">
        <v>7</v>
      </c>
    </row>
    <row r="14" spans="2:6" ht="15" customHeight="1" x14ac:dyDescent="0.2">
      <c r="B14" s="95"/>
      <c r="C14" s="97"/>
      <c r="D14" s="97"/>
      <c r="E14" s="29" t="s">
        <v>29</v>
      </c>
      <c r="F14" s="34" t="s">
        <v>38</v>
      </c>
    </row>
    <row r="15" spans="2:6" s="25" customFormat="1" ht="15" customHeight="1" x14ac:dyDescent="0.25">
      <c r="B15" s="96"/>
      <c r="C15" s="52" t="s">
        <v>31</v>
      </c>
      <c r="D15" s="22" t="s">
        <v>44</v>
      </c>
      <c r="E15" s="37" t="s">
        <v>30</v>
      </c>
      <c r="F15" s="38" t="s">
        <v>39</v>
      </c>
    </row>
    <row r="16" spans="2:6" s="25" customFormat="1" ht="15" customHeight="1" x14ac:dyDescent="0.2">
      <c r="B16" s="35" t="s">
        <v>36</v>
      </c>
      <c r="C16" s="54" t="s">
        <v>48</v>
      </c>
      <c r="D16" s="46">
        <f>7.3/1000</f>
        <v>7.3000000000000001E-3</v>
      </c>
      <c r="E16" s="43">
        <f>C9*D16</f>
        <v>0</v>
      </c>
      <c r="F16" s="40">
        <f>E16/2000</f>
        <v>0</v>
      </c>
    </row>
    <row r="17" spans="2:6" s="25" customFormat="1" ht="15" customHeight="1" thickBot="1" x14ac:dyDescent="0.25">
      <c r="B17" s="36" t="s">
        <v>37</v>
      </c>
      <c r="C17" s="55" t="s">
        <v>32</v>
      </c>
      <c r="D17" s="53">
        <f>0.3/1000</f>
        <v>2.9999999999999997E-4</v>
      </c>
      <c r="E17" s="44">
        <f>C9*D17</f>
        <v>0</v>
      </c>
      <c r="F17" s="42">
        <f>E17/2000</f>
        <v>0</v>
      </c>
    </row>
    <row r="18" spans="2:6" s="25" customFormat="1" ht="15" customHeight="1" x14ac:dyDescent="0.2">
      <c r="B18" s="30" t="s">
        <v>50</v>
      </c>
    </row>
    <row r="19" spans="2:6" s="25" customFormat="1" ht="15" customHeight="1" x14ac:dyDescent="0.2">
      <c r="B19" s="30"/>
    </row>
    <row r="20" spans="2:6" s="25" customFormat="1" ht="15" customHeight="1" thickBot="1" x14ac:dyDescent="0.25">
      <c r="B20" s="28" t="s">
        <v>76</v>
      </c>
    </row>
    <row r="21" spans="2:6" s="25" customFormat="1" ht="15" customHeight="1" x14ac:dyDescent="0.2">
      <c r="B21" s="94" t="s">
        <v>8</v>
      </c>
      <c r="C21" s="31" t="s">
        <v>47</v>
      </c>
      <c r="D21" s="32" t="s">
        <v>52</v>
      </c>
    </row>
    <row r="22" spans="2:6" s="25" customFormat="1" ht="15" customHeight="1" x14ac:dyDescent="0.2">
      <c r="B22" s="95"/>
      <c r="C22" s="26" t="s">
        <v>46</v>
      </c>
      <c r="D22" s="33" t="s">
        <v>46</v>
      </c>
    </row>
    <row r="23" spans="2:6" s="25" customFormat="1" ht="15" customHeight="1" x14ac:dyDescent="0.2">
      <c r="B23" s="95"/>
      <c r="C23" s="29"/>
      <c r="D23" s="34" t="s">
        <v>53</v>
      </c>
    </row>
    <row r="24" spans="2:6" s="25" customFormat="1" ht="15" customHeight="1" x14ac:dyDescent="0.2">
      <c r="B24" s="96"/>
      <c r="C24" s="37" t="s">
        <v>42</v>
      </c>
      <c r="D24" s="38" t="s">
        <v>43</v>
      </c>
    </row>
    <row r="25" spans="2:6" s="25" customFormat="1" ht="15" customHeight="1" x14ac:dyDescent="0.2">
      <c r="B25" s="39" t="s">
        <v>37</v>
      </c>
      <c r="C25" s="43">
        <f>E16-E17</f>
        <v>0</v>
      </c>
      <c r="D25" s="40">
        <f>F16-F17</f>
        <v>0</v>
      </c>
    </row>
    <row r="26" spans="2:6" s="25" customFormat="1" ht="15" customHeight="1" x14ac:dyDescent="0.2">
      <c r="B26" s="39" t="s">
        <v>40</v>
      </c>
      <c r="C26" s="43">
        <f>C25*5</f>
        <v>0</v>
      </c>
      <c r="D26" s="40">
        <f>D25*5</f>
        <v>0</v>
      </c>
    </row>
    <row r="27" spans="2:6" s="25" customFormat="1" ht="15" customHeight="1" thickBot="1" x14ac:dyDescent="0.25">
      <c r="B27" s="41" t="s">
        <v>41</v>
      </c>
      <c r="C27" s="44">
        <f>C25*10</f>
        <v>0</v>
      </c>
      <c r="D27" s="42">
        <f>D25*10</f>
        <v>0</v>
      </c>
    </row>
    <row r="28" spans="2:6" s="25" customFormat="1" ht="15" customHeight="1" x14ac:dyDescent="0.2"/>
    <row r="29" spans="2:6" s="25" customFormat="1" ht="15" customHeight="1" x14ac:dyDescent="0.2"/>
    <row r="30" spans="2:6" s="25" customFormat="1" ht="15" customHeight="1" x14ac:dyDescent="0.2">
      <c r="B30" s="82" t="s">
        <v>71</v>
      </c>
      <c r="C30" s="47"/>
      <c r="D30" s="47"/>
      <c r="E30" s="47"/>
      <c r="F30" s="47"/>
    </row>
    <row r="31" spans="2:6" s="25" customFormat="1" ht="15" customHeight="1" x14ac:dyDescent="0.2">
      <c r="B31" s="81" t="s">
        <v>79</v>
      </c>
    </row>
    <row r="32" spans="2:6" s="25" customFormat="1" ht="15" customHeight="1" x14ac:dyDescent="0.2">
      <c r="B32" s="80"/>
    </row>
    <row r="33" spans="2:11" s="25" customFormat="1" ht="15" customHeight="1" x14ac:dyDescent="0.2">
      <c r="B33" s="56" t="s">
        <v>63</v>
      </c>
      <c r="C33" s="68">
        <v>0</v>
      </c>
      <c r="G33" s="56"/>
    </row>
    <row r="34" spans="2:11" s="25" customFormat="1" ht="15" customHeight="1" x14ac:dyDescent="0.2">
      <c r="B34" s="56" t="s">
        <v>67</v>
      </c>
      <c r="C34" s="69">
        <v>0</v>
      </c>
      <c r="G34" s="66"/>
    </row>
    <row r="35" spans="2:11" s="25" customFormat="1" x14ac:dyDescent="0.2">
      <c r="E35" s="56"/>
      <c r="F35" s="63"/>
      <c r="G35" s="66"/>
    </row>
    <row r="36" spans="2:11" s="64" customFormat="1" x14ac:dyDescent="0.2">
      <c r="B36" s="56" t="s">
        <v>64</v>
      </c>
      <c r="C36" s="68">
        <v>0</v>
      </c>
      <c r="D36" s="79" t="s">
        <v>83</v>
      </c>
      <c r="G36" s="25"/>
    </row>
    <row r="37" spans="2:11" s="64" customFormat="1" x14ac:dyDescent="0.2">
      <c r="B37" s="56" t="s">
        <v>65</v>
      </c>
      <c r="C37" s="70">
        <f>C36*C34</f>
        <v>0</v>
      </c>
      <c r="D37" s="79" t="s">
        <v>85</v>
      </c>
      <c r="G37" s="25"/>
    </row>
    <row r="38" spans="2:11" s="64" customFormat="1" x14ac:dyDescent="0.2">
      <c r="B38" s="56" t="s">
        <v>68</v>
      </c>
      <c r="C38" s="72">
        <f>C36+C37</f>
        <v>0</v>
      </c>
      <c r="D38" s="79" t="s">
        <v>84</v>
      </c>
    </row>
    <row r="39" spans="2:11" s="64" customFormat="1" x14ac:dyDescent="0.2">
      <c r="B39" s="56"/>
      <c r="C39" s="67"/>
      <c r="D39" s="79"/>
      <c r="J39" s="74"/>
      <c r="K39" s="74"/>
    </row>
    <row r="40" spans="2:11" s="64" customFormat="1" ht="13.5" thickBot="1" x14ac:dyDescent="0.25">
      <c r="B40" s="56" t="s">
        <v>69</v>
      </c>
      <c r="C40" s="65">
        <v>0</v>
      </c>
      <c r="D40" s="79" t="s">
        <v>86</v>
      </c>
    </row>
    <row r="41" spans="2:11" s="64" customFormat="1" ht="13.5" thickBot="1" x14ac:dyDescent="0.25">
      <c r="B41" s="3" t="s">
        <v>66</v>
      </c>
      <c r="C41" s="86">
        <f>C37+(C40-(C36+C37))</f>
        <v>0</v>
      </c>
      <c r="D41" s="79" t="s">
        <v>87</v>
      </c>
    </row>
    <row r="42" spans="2:11" s="64" customFormat="1" x14ac:dyDescent="0.2">
      <c r="B42" s="3"/>
      <c r="C42" s="73"/>
      <c r="D42" s="79"/>
    </row>
    <row r="43" spans="2:11" s="64" customFormat="1" x14ac:dyDescent="0.2">
      <c r="C43" s="66"/>
      <c r="D43" s="63"/>
    </row>
    <row r="44" spans="2:11" s="25" customFormat="1" ht="15" customHeight="1" x14ac:dyDescent="0.2">
      <c r="B44" s="82" t="s">
        <v>78</v>
      </c>
      <c r="C44" s="47"/>
      <c r="D44" s="47"/>
      <c r="E44" s="47"/>
      <c r="F44" s="47"/>
    </row>
    <row r="45" spans="2:11" s="25" customFormat="1" ht="15" customHeight="1" x14ac:dyDescent="0.2">
      <c r="B45" s="71" t="s">
        <v>80</v>
      </c>
      <c r="C45" s="66"/>
    </row>
    <row r="46" spans="2:11" s="25" customFormat="1" ht="15" customHeight="1" x14ac:dyDescent="0.2">
      <c r="B46" s="60"/>
      <c r="C46" s="76"/>
    </row>
    <row r="47" spans="2:11" s="25" customFormat="1" ht="15" customHeight="1" x14ac:dyDescent="0.2">
      <c r="B47" s="56" t="s">
        <v>58</v>
      </c>
      <c r="C47" s="61">
        <v>1.9900000000000001E-2</v>
      </c>
      <c r="D47" s="25" t="s">
        <v>72</v>
      </c>
    </row>
    <row r="48" spans="2:11" s="25" customFormat="1" ht="15" customHeight="1" x14ac:dyDescent="0.2">
      <c r="B48" s="56" t="s">
        <v>56</v>
      </c>
      <c r="C48" s="59">
        <f>C9-(C25/D16)</f>
        <v>0</v>
      </c>
      <c r="D48" s="25" t="s">
        <v>55</v>
      </c>
      <c r="E48" s="57"/>
    </row>
    <row r="49" spans="2:6" s="25" customFormat="1" ht="15" customHeight="1" thickBot="1" x14ac:dyDescent="0.25">
      <c r="B49" s="83" t="s">
        <v>57</v>
      </c>
      <c r="C49" s="84">
        <f>C47*C48</f>
        <v>0</v>
      </c>
      <c r="D49" s="25" t="s">
        <v>55</v>
      </c>
      <c r="E49" s="57"/>
    </row>
    <row r="50" spans="2:6" s="25" customFormat="1" ht="15" customHeight="1" thickBot="1" x14ac:dyDescent="0.25">
      <c r="B50" s="3" t="s">
        <v>54</v>
      </c>
      <c r="C50" s="85">
        <f>IFERROR(C41/C49,0)</f>
        <v>0</v>
      </c>
      <c r="D50" s="60" t="s">
        <v>59</v>
      </c>
      <c r="E50" s="57"/>
    </row>
    <row r="51" spans="2:6" s="25" customFormat="1" ht="15" customHeight="1" x14ac:dyDescent="0.2">
      <c r="B51" s="75"/>
      <c r="D51" s="3"/>
    </row>
    <row r="52" spans="2:6" s="25" customFormat="1" ht="15" customHeight="1" x14ac:dyDescent="0.2">
      <c r="B52" s="75"/>
      <c r="D52" s="3"/>
    </row>
    <row r="53" spans="2:6" s="25" customFormat="1" ht="15" customHeight="1" x14ac:dyDescent="0.2">
      <c r="B53" s="82" t="s">
        <v>45</v>
      </c>
      <c r="C53" s="76"/>
      <c r="D53" s="47"/>
      <c r="E53" s="47"/>
      <c r="F53" s="47"/>
    </row>
    <row r="54" spans="2:6" s="25" customFormat="1" ht="15" customHeight="1" x14ac:dyDescent="0.2">
      <c r="B54" s="25" t="s">
        <v>82</v>
      </c>
      <c r="C54" s="58"/>
    </row>
    <row r="55" spans="2:6" s="25" customFormat="1" ht="15" customHeight="1" x14ac:dyDescent="0.2">
      <c r="C55" s="66"/>
    </row>
    <row r="56" spans="2:6" s="25" customFormat="1" ht="15" customHeight="1" x14ac:dyDescent="0.2">
      <c r="C56" s="62" t="s">
        <v>60</v>
      </c>
      <c r="D56" s="52" t="s">
        <v>61</v>
      </c>
      <c r="E56" s="52" t="s">
        <v>62</v>
      </c>
    </row>
    <row r="57" spans="2:6" s="25" customFormat="1" ht="15" customHeight="1" x14ac:dyDescent="0.2">
      <c r="B57" s="25" t="s">
        <v>74</v>
      </c>
      <c r="C57" s="49">
        <f>IFERROR(C36/C9,0)</f>
        <v>0</v>
      </c>
      <c r="D57" s="49">
        <f>IFERROR((C36/(C9*5)),0)</f>
        <v>0</v>
      </c>
      <c r="E57" s="49">
        <f>IFERROR((C36/(C9*10)),0)</f>
        <v>0</v>
      </c>
      <c r="F57" s="25" t="s">
        <v>72</v>
      </c>
    </row>
    <row r="58" spans="2:6" s="25" customFormat="1" ht="15" customHeight="1" x14ac:dyDescent="0.3">
      <c r="B58" s="25" t="s">
        <v>73</v>
      </c>
      <c r="C58" s="48">
        <f>IFERROR(C36/D25,0)</f>
        <v>0</v>
      </c>
      <c r="D58" s="48">
        <f>IFERROR(C36/D26,0)</f>
        <v>0</v>
      </c>
      <c r="E58" s="48">
        <f>IFERROR(C36/D27,0)</f>
        <v>0</v>
      </c>
      <c r="F58" s="25" t="s">
        <v>75</v>
      </c>
    </row>
    <row r="59" spans="2:6" s="64" customFormat="1" ht="15" customHeight="1" x14ac:dyDescent="0.2">
      <c r="C59" s="77"/>
      <c r="D59" s="78"/>
      <c r="E59" s="78"/>
    </row>
  </sheetData>
  <mergeCells count="8">
    <mergeCell ref="B1:F1"/>
    <mergeCell ref="B21:B24"/>
    <mergeCell ref="D13:D14"/>
    <mergeCell ref="C13:C14"/>
    <mergeCell ref="B6:F7"/>
    <mergeCell ref="B2:F2"/>
    <mergeCell ref="B3:F4"/>
    <mergeCell ref="B12:B15"/>
  </mergeCells>
  <conditionalFormatting sqref="C36">
    <cfRule type="cellIs" dxfId="2" priority="13" stopIfTrue="1" operator="greaterThan">
      <formula>$C$33</formula>
    </cfRule>
  </conditionalFormatting>
  <conditionalFormatting sqref="C40">
    <cfRule type="cellIs" dxfId="1" priority="19" stopIfTrue="1" operator="lessThan">
      <formula>$C$38</formula>
    </cfRule>
  </conditionalFormatting>
  <conditionalFormatting sqref="C41:C42">
    <cfRule type="cellIs" dxfId="0" priority="18" stopIfTrue="1" operator="lessThan">
      <formula>$C$37</formula>
    </cfRule>
  </conditionalFormatting>
  <dataValidations count="1">
    <dataValidation allowBlank="1" showInputMessage="1" errorTitle="Cannot exceed Max Grant Amount" error="The amount entered cannot exceed the maximum grant amount entered on the spreadsheet." sqref="C36" xr:uid="{4BD58CF7-E746-4B78-87E1-B9265084AFC9}"/>
  </dataValidations>
  <hyperlinks>
    <hyperlink ref="B18" r:id="rId1" display="Ch. 5.2 Transportation and Marketing of Petroleum Liquids. " xr:uid="{30742E67-F87F-4A0D-97E8-FB22910A572A}"/>
  </hyperlinks>
  <printOptions gridLinesSet="0"/>
  <pageMargins left="0.45" right="0.45" top="0.5" bottom="0.5" header="0.3" footer="0.3"/>
  <pageSetup scale="84" orientation="portrait" r:id="rId2"/>
  <headerFooter>
    <oddFooter>&amp;L&amp;"Arial,Italic"&amp;8p-sbap5-38  &amp;C&amp;"Arial,Italic"&amp;8 https://www.pca.state.mn.us  •  Available in alternative formats  •  Use your preferred relay service&amp;R&amp;"Arial,Italic"&amp;8Page &amp;P of &amp;N</oddFooter>
  </headerFooter>
  <rowBreaks count="1" manualBreakCount="1">
    <brk id="29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VOC Reductions</vt:lpstr>
      <vt:lpstr>Instructions!Print_Area</vt:lpstr>
      <vt:lpstr>'VOC Reductions'!Print_Area</vt:lpstr>
    </vt:vector>
  </TitlesOfParts>
  <Manager>Sandra Simbeck</Manager>
  <Company>MPCA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Stage 1 vapor recovery emission reduction calculator</dc:title>
  <dc:subject>SBEAP has developed a series of forms to help small businesses determine emission reductions from replacing equipment using MPCA grants.</dc:subject>
  <dc:creator>Minnesota Pollution Control Agency -  Emily Ohde (Sandra Simbeck)</dc:creator>
  <cp:keywords>Minnesota Pollution Control Agency,p-sbap5-38, MPCA,planning,small business environmental assistance program,emission reduction,calculator,vapor recovery,gas stations,service stations, UST,underground tanks,grants,air emissions</cp:keywords>
  <dc:description>Not protected.</dc:description>
  <cp:lastModifiedBy>Simbeck, Sandra (MPCA)</cp:lastModifiedBy>
  <cp:lastPrinted>2025-08-12T15:16:04Z</cp:lastPrinted>
  <dcterms:created xsi:type="dcterms:W3CDTF">1999-08-02T19:26:55Z</dcterms:created>
  <dcterms:modified xsi:type="dcterms:W3CDTF">2025-08-12T15:16:27Z</dcterms:modified>
  <cp:category>planning, small business environmental assistance program,emissions,grant</cp:category>
</cp:coreProperties>
</file>