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5195" windowHeight="9120" activeTab="0"/>
  </bookViews>
  <sheets>
    <sheet name="MPCA Local Mercury Hazard" sheetId="1" r:id="rId1"/>
  </sheets>
  <definedNames>
    <definedName name="_xlnm.Print_Area" localSheetId="0">'MPCA Local Mercury Hazard'!$A$1:$L$65</definedName>
  </definedNames>
  <calcPr fullCalcOnLoad="1"/>
</workbook>
</file>

<file path=xl/sharedStrings.xml><?xml version="1.0" encoding="utf-8"?>
<sst xmlns="http://schemas.openxmlformats.org/spreadsheetml/2006/main" count="99" uniqueCount="75">
  <si>
    <t>Hg Species</t>
  </si>
  <si>
    <t>Dep Velocity (cm/sec)</t>
  </si>
  <si>
    <t>Area (acres)</t>
  </si>
  <si>
    <t>Annual Mass deposited (grams)</t>
  </si>
  <si>
    <t>Fraction Reaching Waterbody</t>
  </si>
  <si>
    <t>Annual Mass reaching waterbody (grams)</t>
  </si>
  <si>
    <t>Fishable Waterbody</t>
  </si>
  <si>
    <t>Rest-of-Watershed (excluding waterbody)</t>
  </si>
  <si>
    <t>Assumed daily fish consumed (kg)</t>
  </si>
  <si>
    <t>Body weight (kg)</t>
  </si>
  <si>
    <t>Hg(II)</t>
  </si>
  <si>
    <t>Hg(0)</t>
  </si>
  <si>
    <t>Hg-p</t>
  </si>
  <si>
    <t>Incremental Subsistence Fisher HQ</t>
  </si>
  <si>
    <t>Annual Mass deposited (µg)</t>
  </si>
  <si>
    <t>Ambient Subsistence Fisher HQ</t>
  </si>
  <si>
    <t>Mercury Loading Summary</t>
  </si>
  <si>
    <t>Total deposition for the rest of the watershed</t>
  </si>
  <si>
    <t>Fixed assumptions are not colored</t>
  </si>
  <si>
    <t>xx-yyyy</t>
  </si>
  <si>
    <t>Fish Increment</t>
  </si>
  <si>
    <t>Direct any comments to Ed Swain   edward.swain@pca.state.mn.us</t>
  </si>
  <si>
    <t>Area of fishable waterbody (acres)</t>
  </si>
  <si>
    <t>Area of rest of watershed (acres)</t>
  </si>
  <si>
    <r>
      <t>Modeled Increment to Mean Air Conc. µg/m</t>
    </r>
    <r>
      <rPr>
        <vertAlign val="superscript"/>
        <sz val="10"/>
        <rFont val="Arial"/>
        <family val="2"/>
      </rPr>
      <t>3</t>
    </r>
  </si>
  <si>
    <r>
      <t>Conversion factor  (m</t>
    </r>
    <r>
      <rPr>
        <vertAlign val="superscript"/>
        <sz val="10"/>
        <rFont val="Arial"/>
        <family val="2"/>
      </rPr>
      <t>2</t>
    </r>
    <r>
      <rPr>
        <sz val="10"/>
        <rFont val="Arial"/>
        <family val="2"/>
      </rPr>
      <t xml:space="preserve"> / acre)</t>
    </r>
  </si>
  <si>
    <t>Water Quality Standard Comparison</t>
  </si>
  <si>
    <r>
      <t>Calculated Deposition Rate (flux) µg/m</t>
    </r>
    <r>
      <rPr>
        <vertAlign val="superscript"/>
        <sz val="10"/>
        <rFont val="Arial"/>
        <family val="2"/>
      </rPr>
      <t>2</t>
    </r>
    <r>
      <rPr>
        <sz val="10"/>
        <rFont val="Arial"/>
        <family val="0"/>
      </rPr>
      <t>-yr</t>
    </r>
  </si>
  <si>
    <t>County Name</t>
  </si>
  <si>
    <r>
      <t>Ambient HgCH</t>
    </r>
    <r>
      <rPr>
        <vertAlign val="subscript"/>
        <sz val="10"/>
        <rFont val="Arial"/>
        <family val="2"/>
      </rPr>
      <t>3</t>
    </r>
    <r>
      <rPr>
        <sz val="10"/>
        <rFont val="Arial"/>
        <family val="2"/>
      </rPr>
      <t xml:space="preserve"> Exposure mg/kg BW-day</t>
    </r>
  </si>
  <si>
    <r>
      <t>Incremental HgCH</t>
    </r>
    <r>
      <rPr>
        <vertAlign val="subscript"/>
        <sz val="10"/>
        <rFont val="Arial"/>
        <family val="2"/>
      </rPr>
      <t>3</t>
    </r>
    <r>
      <rPr>
        <sz val="10"/>
        <rFont val="Arial"/>
        <family val="2"/>
      </rPr>
      <t xml:space="preserve"> Exposure mg/kg BW-day</t>
    </r>
  </si>
  <si>
    <t>Existing Ambient Fish Concentration (mg/kg Hg)</t>
  </si>
  <si>
    <t>Percent of each Mercury species (%)</t>
  </si>
  <si>
    <t xml:space="preserve">Total </t>
  </si>
  <si>
    <t>Mercury calculations for ambient condition (background), assuming no significant local source*:</t>
  </si>
  <si>
    <t>*The ambient condition is assumed to result from the following background air concentrations and deposition velocities:</t>
  </si>
  <si>
    <t>Modeled Increment to Mean Air Conc. µg/m3</t>
  </si>
  <si>
    <t>Calculated Deposition Rate (flux) µg/m2-yr</t>
  </si>
  <si>
    <t>Calculated Outputs are in yellow</t>
  </si>
  <si>
    <t>Inputs are in blue and bold</t>
  </si>
  <si>
    <t>Subsistence Fisher Methylmercury Intake Calculations</t>
  </si>
  <si>
    <t>Subsistence Fisher Hazard Quotient</t>
  </si>
  <si>
    <t>Recreational Fisher Methylmercury Intake Calculations</t>
  </si>
  <si>
    <t>Recreational Fisher Hazard Quotient</t>
  </si>
  <si>
    <t>Ambient Recreational  Fisher HQ</t>
  </si>
  <si>
    <t>Incremental Recreational  Fisher HQ</t>
  </si>
  <si>
    <t xml:space="preserve">Facility Name: </t>
  </si>
  <si>
    <t>MN DNR lake # (if available)                         (xx-yyyy)</t>
  </si>
  <si>
    <t>Information on the water body for which these calculations are made:</t>
  </si>
  <si>
    <t>Water body name</t>
  </si>
  <si>
    <t>Annual mass reaching waterbody (grams)</t>
  </si>
  <si>
    <t>Fraction reaching waterbody</t>
  </si>
  <si>
    <t>Annual mass deposited (grams)</t>
  </si>
  <si>
    <t>Annual mass deposited (µg)</t>
  </si>
  <si>
    <r>
      <t>Deposition rate (flux) µg/m</t>
    </r>
    <r>
      <rPr>
        <vertAlign val="superscript"/>
        <sz val="10"/>
        <rFont val="Arial"/>
        <family val="2"/>
      </rPr>
      <t>2</t>
    </r>
    <r>
      <rPr>
        <sz val="10"/>
        <rFont val="Arial"/>
        <family val="0"/>
      </rPr>
      <t>-yr</t>
    </r>
  </si>
  <si>
    <t>Total deposition for the fishable waterbody</t>
  </si>
  <si>
    <t>Grams Hg to water body from project</t>
  </si>
  <si>
    <t>Grams Hg to water body from background</t>
  </si>
  <si>
    <t>Incremental Hg in fish from project (mg/kg)</t>
  </si>
  <si>
    <t>Incremental daily Hg consumed (mg)</t>
  </si>
  <si>
    <r>
      <t>RfD  (mg HgCH</t>
    </r>
    <r>
      <rPr>
        <vertAlign val="subscript"/>
        <sz val="10"/>
        <rFont val="Arial"/>
        <family val="2"/>
      </rPr>
      <t>3</t>
    </r>
    <r>
      <rPr>
        <sz val="10"/>
        <rFont val="Arial"/>
        <family val="2"/>
      </rPr>
      <t>/kg bw-day)</t>
    </r>
  </si>
  <si>
    <r>
      <t>Incremental daily HgCH</t>
    </r>
    <r>
      <rPr>
        <vertAlign val="subscript"/>
        <sz val="10"/>
        <rFont val="Arial"/>
        <family val="2"/>
      </rPr>
      <t>3</t>
    </r>
    <r>
      <rPr>
        <sz val="10"/>
        <rFont val="Arial"/>
        <family val="2"/>
      </rPr>
      <t xml:space="preserve"> consumed (mg)</t>
    </r>
  </si>
  <si>
    <t xml:space="preserve">version 2.0  November 24, 2008 </t>
  </si>
  <si>
    <t>Total Hg Mass Modeled to the Waterbody from Project Air Concentrations (Direct to Waterbody, plus 26% from Rest-of-Watershed) =</t>
  </si>
  <si>
    <t>zzzz</t>
  </si>
  <si>
    <t>MMREM: Minnesota Mercury Risk Estimation Method</t>
  </si>
  <si>
    <t>Calculation of Local Mercury Hazard Quotients (HQ), due to fish contamination, from Mercury Emissions from a project.</t>
  </si>
  <si>
    <t>Average concentration over the lake</t>
  </si>
  <si>
    <t>Average concentration over the rest of the watershed (excluding the lake)</t>
  </si>
  <si>
    <t>Ratio of: Ambient fish Hg conc. relative to WQ STD (0.2 mg/kg)</t>
  </si>
  <si>
    <t>Ratio of: Incremental fish Hg conc. from project relative to WQ STD</t>
  </si>
  <si>
    <t>aaaa Lake</t>
  </si>
  <si>
    <t xml:space="preserve">ccccccc </t>
  </si>
  <si>
    <t>Mercury calculations for the increment due to the project:</t>
  </si>
  <si>
    <t>Total Hg Mass Modeled to the Waterbody from Ambient Air Concentrations (Direct to Waterbody, plus 26% from Rest-of-Watershed)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</si>
</sst>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E+00"/>
    <numFmt numFmtId="167" formatCode="0.0000"/>
    <numFmt numFmtId="168" formatCode="0.0%"/>
    <numFmt numFmtId="169" formatCode="#,##0.0"/>
  </numFmts>
  <fonts count="48">
    <font>
      <sz val="10"/>
      <name val="Arial"/>
      <family val="0"/>
    </font>
    <font>
      <sz val="8"/>
      <name val="Arial"/>
      <family val="0"/>
    </font>
    <font>
      <b/>
      <sz val="10"/>
      <name val="Arial"/>
      <family val="2"/>
    </font>
    <font>
      <b/>
      <sz val="12"/>
      <name val="Arial"/>
      <family val="2"/>
    </font>
    <font>
      <sz val="8"/>
      <color indexed="10"/>
      <name val="Arial"/>
      <family val="2"/>
    </font>
    <font>
      <vertAlign val="superscript"/>
      <sz val="10"/>
      <name val="Arial"/>
      <family val="2"/>
    </font>
    <font>
      <vertAlign val="subscript"/>
      <sz val="10"/>
      <name val="Arial"/>
      <family val="2"/>
    </font>
    <font>
      <sz val="10"/>
      <color indexed="8"/>
      <name val="Arial"/>
      <family val="0"/>
    </font>
    <font>
      <b/>
      <sz val="12"/>
      <name val="Times New Roman"/>
      <family val="1"/>
    </font>
    <font>
      <b/>
      <sz val="10"/>
      <name val="Times New Roman"/>
      <family val="1"/>
    </font>
    <font>
      <sz val="11"/>
      <name val="Arial"/>
      <family val="2"/>
    </font>
    <font>
      <sz val="12"/>
      <name val="Arial"/>
      <family val="2"/>
    </font>
    <font>
      <sz val="14"/>
      <name val="Arial"/>
      <family val="0"/>
    </font>
    <font>
      <b/>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1">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2" fillId="0" borderId="0" xfId="0" applyFont="1" applyAlignment="1">
      <alignment horizontal="center"/>
    </xf>
    <xf numFmtId="3" fontId="3" fillId="0" borderId="0" xfId="0" applyNumberFormat="1" applyFont="1" applyAlignment="1">
      <alignment/>
    </xf>
    <xf numFmtId="0" fontId="0" fillId="0" borderId="0" xfId="0" applyAlignment="1">
      <alignment wrapText="1"/>
    </xf>
    <xf numFmtId="11" fontId="0" fillId="0" borderId="0" xfId="0" applyNumberFormat="1" applyBorder="1" applyAlignment="1">
      <alignment/>
    </xf>
    <xf numFmtId="4" fontId="0" fillId="0" borderId="0" xfId="0" applyNumberFormat="1" applyBorder="1" applyAlignment="1">
      <alignment/>
    </xf>
    <xf numFmtId="0" fontId="0" fillId="0" borderId="0" xfId="0" applyBorder="1" applyAlignment="1">
      <alignment/>
    </xf>
    <xf numFmtId="166" fontId="0" fillId="0" borderId="0" xfId="0" applyNumberFormat="1" applyBorder="1" applyAlignment="1">
      <alignment/>
    </xf>
    <xf numFmtId="0" fontId="2" fillId="0" borderId="0" xfId="0" applyFont="1" applyBorder="1" applyAlignment="1">
      <alignment/>
    </xf>
    <xf numFmtId="2" fontId="0" fillId="0" borderId="0" xfId="0" applyNumberFormat="1" applyBorder="1" applyAlignment="1">
      <alignment/>
    </xf>
    <xf numFmtId="0" fontId="1" fillId="0" borderId="0" xfId="0" applyFont="1" applyBorder="1" applyAlignment="1">
      <alignment horizontal="centerContinuous" vertical="distributed" wrapText="1"/>
    </xf>
    <xf numFmtId="0" fontId="4" fillId="0" borderId="0" xfId="0" applyFont="1" applyBorder="1" applyAlignment="1">
      <alignment horizontal="centerContinuous" vertical="distributed" wrapText="1"/>
    </xf>
    <xf numFmtId="0" fontId="1" fillId="0" borderId="0" xfId="0" applyFont="1" applyBorder="1" applyAlignment="1">
      <alignment/>
    </xf>
    <xf numFmtId="0" fontId="0" fillId="0" borderId="0" xfId="0" applyAlignment="1">
      <alignment/>
    </xf>
    <xf numFmtId="0" fontId="0" fillId="0" borderId="10" xfId="0" applyBorder="1" applyAlignment="1">
      <alignment/>
    </xf>
    <xf numFmtId="0" fontId="0" fillId="0" borderId="0" xfId="0" applyBorder="1" applyAlignment="1">
      <alignment horizontal="center"/>
    </xf>
    <xf numFmtId="0" fontId="0" fillId="33" borderId="11" xfId="0" applyFill="1" applyBorder="1" applyAlignment="1">
      <alignment wrapText="1"/>
    </xf>
    <xf numFmtId="0" fontId="0" fillId="0" borderId="0" xfId="0" applyFont="1" applyAlignment="1">
      <alignment/>
    </xf>
    <xf numFmtId="0" fontId="3" fillId="0" borderId="0" xfId="0" applyFont="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Continuous" wrapText="1"/>
    </xf>
    <xf numFmtId="0" fontId="0" fillId="0" borderId="14" xfId="0" applyBorder="1" applyAlignment="1">
      <alignment horizontal="center" wrapText="1"/>
    </xf>
    <xf numFmtId="0" fontId="0" fillId="0" borderId="14" xfId="0" applyFont="1" applyBorder="1" applyAlignment="1">
      <alignment horizontal="center" wrapText="1"/>
    </xf>
    <xf numFmtId="0" fontId="0" fillId="0" borderId="10" xfId="0" applyBorder="1" applyAlignment="1">
      <alignment/>
    </xf>
    <xf numFmtId="0" fontId="0" fillId="0" borderId="10" xfId="0" applyBorder="1" applyAlignment="1">
      <alignment horizontal="center" wrapText="1"/>
    </xf>
    <xf numFmtId="0" fontId="0" fillId="0" borderId="15" xfId="0" applyBorder="1" applyAlignment="1">
      <alignment horizontal="center" wrapText="1"/>
    </xf>
    <xf numFmtId="0" fontId="0" fillId="33" borderId="15" xfId="0" applyFill="1" applyBorder="1" applyAlignment="1">
      <alignment horizontal="center" wrapText="1"/>
    </xf>
    <xf numFmtId="0" fontId="0" fillId="33" borderId="14" xfId="0" applyFill="1" applyBorder="1" applyAlignment="1">
      <alignment horizontal="center" wrapText="1"/>
    </xf>
    <xf numFmtId="0" fontId="0" fillId="33" borderId="16" xfId="0" applyFill="1" applyBorder="1" applyAlignment="1">
      <alignment horizontal="center" wrapText="1"/>
    </xf>
    <xf numFmtId="0" fontId="7" fillId="0" borderId="10" xfId="0" applyFont="1" applyBorder="1" applyAlignment="1">
      <alignment/>
    </xf>
    <xf numFmtId="0" fontId="0" fillId="0" borderId="0" xfId="0" applyBorder="1" applyAlignment="1">
      <alignment horizontal="center" vertical="distributed" wrapText="1"/>
    </xf>
    <xf numFmtId="166" fontId="0" fillId="34" borderId="0" xfId="0" applyNumberFormat="1" applyFill="1" applyBorder="1" applyAlignment="1">
      <alignment horizontal="center"/>
    </xf>
    <xf numFmtId="2" fontId="0" fillId="34" borderId="0" xfId="0" applyNumberFormat="1" applyFont="1" applyFill="1" applyBorder="1" applyAlignment="1">
      <alignment horizontal="center"/>
    </xf>
    <xf numFmtId="2" fontId="0" fillId="34" borderId="0" xfId="0" applyNumberFormat="1" applyFill="1" applyBorder="1" applyAlignment="1">
      <alignment horizontal="center"/>
    </xf>
    <xf numFmtId="0" fontId="0" fillId="34" borderId="16" xfId="0" applyFont="1" applyFill="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2" xfId="0" applyFill="1" applyBorder="1" applyAlignment="1">
      <alignment horizontal="center" wrapText="1"/>
    </xf>
    <xf numFmtId="0" fontId="0" fillId="33" borderId="13" xfId="0" applyFill="1" applyBorder="1" applyAlignment="1">
      <alignment horizontal="center" wrapText="1"/>
    </xf>
    <xf numFmtId="0" fontId="0" fillId="33" borderId="13" xfId="0" applyFill="1" applyBorder="1" applyAlignment="1">
      <alignment horizontal="center"/>
    </xf>
    <xf numFmtId="0" fontId="0" fillId="33" borderId="13" xfId="0" applyFont="1" applyFill="1" applyBorder="1" applyAlignment="1">
      <alignment horizontal="center" wrapText="1"/>
    </xf>
    <xf numFmtId="0" fontId="0" fillId="33" borderId="17" xfId="0" applyFont="1" applyFill="1" applyBorder="1" applyAlignment="1">
      <alignment horizontal="center" wrapText="1"/>
    </xf>
    <xf numFmtId="0" fontId="0" fillId="33" borderId="10" xfId="0" applyFill="1" applyBorder="1" applyAlignment="1">
      <alignment/>
    </xf>
    <xf numFmtId="0" fontId="0" fillId="33" borderId="0" xfId="0" applyFill="1" applyBorder="1" applyAlignment="1">
      <alignment/>
    </xf>
    <xf numFmtId="0" fontId="0" fillId="33" borderId="0" xfId="0" applyFont="1" applyFill="1" applyBorder="1" applyAlignment="1">
      <alignment wrapText="1"/>
    </xf>
    <xf numFmtId="0" fontId="0" fillId="33" borderId="11" xfId="0" applyFont="1" applyFill="1" applyBorder="1" applyAlignment="1">
      <alignment/>
    </xf>
    <xf numFmtId="0" fontId="2" fillId="33" borderId="0" xfId="0" applyFont="1" applyFill="1" applyBorder="1" applyAlignment="1">
      <alignment horizontal="left" vertical="distributed"/>
    </xf>
    <xf numFmtId="0" fontId="0" fillId="33" borderId="0" xfId="0" applyFill="1" applyBorder="1" applyAlignment="1">
      <alignment horizontal="center"/>
    </xf>
    <xf numFmtId="0" fontId="0" fillId="33" borderId="14" xfId="0" applyFont="1" applyFill="1" applyBorder="1" applyAlignment="1">
      <alignment horizontal="center" wrapText="1"/>
    </xf>
    <xf numFmtId="0" fontId="0" fillId="33" borderId="0" xfId="0" applyFill="1" applyBorder="1" applyAlignment="1">
      <alignment horizontal="center" wrapText="1"/>
    </xf>
    <xf numFmtId="0" fontId="0" fillId="33" borderId="0" xfId="0" applyFill="1" applyBorder="1" applyAlignment="1">
      <alignment horizontal="center" vertical="distributed" wrapText="1"/>
    </xf>
    <xf numFmtId="2" fontId="0" fillId="33" borderId="0" xfId="0" applyNumberFormat="1" applyFill="1" applyBorder="1" applyAlignment="1">
      <alignment horizontal="center"/>
    </xf>
    <xf numFmtId="166" fontId="0" fillId="33" borderId="0" xfId="0" applyNumberFormat="1" applyFill="1" applyBorder="1" applyAlignment="1">
      <alignment horizontal="center"/>
    </xf>
    <xf numFmtId="2" fontId="0" fillId="33" borderId="0" xfId="0" applyNumberFormat="1" applyFont="1" applyFill="1" applyBorder="1" applyAlignment="1">
      <alignment horizontal="center"/>
    </xf>
    <xf numFmtId="2" fontId="0" fillId="33" borderId="0" xfId="0" applyNumberFormat="1" applyFill="1" applyBorder="1" applyAlignment="1">
      <alignment/>
    </xf>
    <xf numFmtId="0" fontId="0" fillId="33" borderId="11" xfId="0" applyFill="1" applyBorder="1" applyAlignment="1">
      <alignment/>
    </xf>
    <xf numFmtId="0" fontId="0" fillId="33" borderId="18" xfId="0" applyFill="1" applyBorder="1" applyAlignment="1">
      <alignment/>
    </xf>
    <xf numFmtId="166" fontId="0" fillId="33" borderId="18" xfId="0" applyNumberFormat="1" applyFill="1" applyBorder="1" applyAlignment="1">
      <alignment/>
    </xf>
    <xf numFmtId="2" fontId="0" fillId="33" borderId="18" xfId="0" applyNumberFormat="1" applyFill="1" applyBorder="1" applyAlignment="1">
      <alignment/>
    </xf>
    <xf numFmtId="0" fontId="0" fillId="33" borderId="19" xfId="0" applyFill="1" applyBorder="1" applyAlignment="1">
      <alignment horizontal="right"/>
    </xf>
    <xf numFmtId="0" fontId="0" fillId="33" borderId="0" xfId="0" applyFill="1" applyAlignment="1">
      <alignment/>
    </xf>
    <xf numFmtId="0" fontId="0" fillId="33" borderId="15" xfId="0" applyFont="1" applyFill="1" applyBorder="1" applyAlignment="1">
      <alignment horizontal="center" wrapText="1"/>
    </xf>
    <xf numFmtId="0" fontId="0" fillId="33" borderId="20" xfId="0" applyFill="1" applyBorder="1" applyAlignment="1">
      <alignment horizontal="center" wrapText="1"/>
    </xf>
    <xf numFmtId="2" fontId="2" fillId="33" borderId="18" xfId="0" applyNumberFormat="1" applyFont="1" applyFill="1" applyBorder="1" applyAlignment="1">
      <alignment/>
    </xf>
    <xf numFmtId="0" fontId="9"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horizontal="center" wrapText="1"/>
    </xf>
    <xf numFmtId="0" fontId="0" fillId="33" borderId="15" xfId="0" applyFont="1" applyFill="1" applyBorder="1" applyAlignment="1">
      <alignment horizontal="center" wrapText="1"/>
    </xf>
    <xf numFmtId="0" fontId="0" fillId="33" borderId="14" xfId="0" applyFont="1" applyFill="1" applyBorder="1" applyAlignment="1">
      <alignment horizontal="center" wrapText="1"/>
    </xf>
    <xf numFmtId="0" fontId="0" fillId="33" borderId="16" xfId="0" applyFont="1" applyFill="1" applyBorder="1" applyAlignment="1">
      <alignment horizontal="center" wrapText="1"/>
    </xf>
    <xf numFmtId="0" fontId="0" fillId="0" borderId="0" xfId="0" applyFont="1" applyAlignment="1">
      <alignment horizontal="center" wrapText="1"/>
    </xf>
    <xf numFmtId="0" fontId="8" fillId="0" borderId="0" xfId="0" applyFont="1" applyBorder="1" applyAlignment="1">
      <alignment horizontal="left"/>
    </xf>
    <xf numFmtId="0" fontId="2" fillId="0" borderId="0" xfId="0" applyFont="1" applyAlignment="1">
      <alignment/>
    </xf>
    <xf numFmtId="0" fontId="2" fillId="0" borderId="0" xfId="0" applyFont="1" applyBorder="1" applyAlignment="1">
      <alignment/>
    </xf>
    <xf numFmtId="0" fontId="8" fillId="0" borderId="0" xfId="0" applyFont="1" applyBorder="1" applyAlignment="1">
      <alignment/>
    </xf>
    <xf numFmtId="11" fontId="2" fillId="0" borderId="0" xfId="0" applyNumberFormat="1" applyFont="1" applyAlignment="1">
      <alignment/>
    </xf>
    <xf numFmtId="166" fontId="2" fillId="0" borderId="0" xfId="0" applyNumberFormat="1" applyFont="1" applyAlignment="1">
      <alignment/>
    </xf>
    <xf numFmtId="2" fontId="2" fillId="0" borderId="0" xfId="0" applyNumberFormat="1" applyFont="1" applyAlignment="1">
      <alignment/>
    </xf>
    <xf numFmtId="0" fontId="8" fillId="0" borderId="0" xfId="0" applyFont="1" applyAlignment="1">
      <alignment/>
    </xf>
    <xf numFmtId="0" fontId="10" fillId="0" borderId="0" xfId="0" applyFont="1" applyAlignment="1">
      <alignment/>
    </xf>
    <xf numFmtId="3" fontId="10" fillId="0" borderId="0" xfId="0" applyNumberFormat="1" applyFont="1" applyAlignment="1">
      <alignment/>
    </xf>
    <xf numFmtId="0" fontId="0" fillId="0" borderId="0" xfId="0" applyFont="1" applyBorder="1" applyAlignment="1">
      <alignment/>
    </xf>
    <xf numFmtId="11" fontId="0" fillId="33" borderId="0" xfId="0" applyNumberFormat="1" applyFill="1" applyBorder="1" applyAlignment="1">
      <alignment horizontal="center"/>
    </xf>
    <xf numFmtId="167" fontId="0" fillId="33" borderId="0" xfId="0" applyNumberFormat="1" applyFont="1" applyFill="1" applyBorder="1" applyAlignment="1">
      <alignment horizontal="center"/>
    </xf>
    <xf numFmtId="11" fontId="0" fillId="33" borderId="19" xfId="0" applyNumberFormat="1" applyFill="1" applyBorder="1" applyAlignment="1">
      <alignment/>
    </xf>
    <xf numFmtId="0" fontId="2" fillId="0" borderId="0" xfId="0" applyFont="1" applyBorder="1" applyAlignment="1">
      <alignment horizontal="center" wrapText="1"/>
    </xf>
    <xf numFmtId="2" fontId="0" fillId="0" borderId="0" xfId="0" applyNumberFormat="1" applyBorder="1" applyAlignment="1">
      <alignment horizontal="center"/>
    </xf>
    <xf numFmtId="165" fontId="0" fillId="34" borderId="0" xfId="0" applyNumberFormat="1" applyFill="1" applyBorder="1" applyAlignment="1">
      <alignment horizontal="center"/>
    </xf>
    <xf numFmtId="165" fontId="0" fillId="33" borderId="0" xfId="0" applyNumberFormat="1" applyFill="1" applyBorder="1" applyAlignment="1">
      <alignment horizontal="center"/>
    </xf>
    <xf numFmtId="168" fontId="0" fillId="0" borderId="0" xfId="0" applyNumberFormat="1" applyAlignment="1">
      <alignment/>
    </xf>
    <xf numFmtId="0" fontId="2" fillId="35" borderId="19" xfId="0" applyFont="1" applyFill="1" applyBorder="1" applyAlignment="1" applyProtection="1">
      <alignment wrapText="1"/>
      <protection locked="0"/>
    </xf>
    <xf numFmtId="0" fontId="2" fillId="35" borderId="18" xfId="0" applyFont="1" applyFill="1" applyBorder="1" applyAlignment="1" applyProtection="1">
      <alignment horizontal="left" wrapText="1"/>
      <protection locked="0"/>
    </xf>
    <xf numFmtId="0" fontId="2" fillId="35" borderId="18" xfId="0" applyFont="1" applyFill="1" applyBorder="1" applyAlignment="1" applyProtection="1">
      <alignment horizontal="center"/>
      <protection locked="0"/>
    </xf>
    <xf numFmtId="2" fontId="2" fillId="35" borderId="18" xfId="0" applyNumberFormat="1" applyFont="1" applyFill="1" applyBorder="1" applyAlignment="1" applyProtection="1">
      <alignment horizontal="center"/>
      <protection locked="0"/>
    </xf>
    <xf numFmtId="0" fontId="11" fillId="0" borderId="0" xfId="0" applyFont="1" applyAlignment="1">
      <alignment/>
    </xf>
    <xf numFmtId="2" fontId="0" fillId="34" borderId="21" xfId="0" applyNumberFormat="1"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Alignment="1">
      <alignment/>
    </xf>
    <xf numFmtId="2" fontId="0" fillId="34" borderId="11" xfId="0" applyNumberFormat="1" applyFont="1" applyFill="1" applyBorder="1" applyAlignment="1">
      <alignment/>
    </xf>
    <xf numFmtId="2" fontId="0" fillId="33" borderId="11" xfId="0" applyNumberFormat="1" applyFont="1" applyFill="1" applyBorder="1" applyAlignment="1">
      <alignment/>
    </xf>
    <xf numFmtId="2" fontId="0" fillId="34" borderId="21" xfId="0" applyNumberFormat="1" applyFont="1" applyFill="1" applyBorder="1" applyAlignment="1">
      <alignment/>
    </xf>
    <xf numFmtId="0" fontId="0" fillId="0" borderId="11" xfId="0" applyFont="1" applyBorder="1" applyAlignment="1">
      <alignment/>
    </xf>
    <xf numFmtId="169" fontId="0" fillId="0" borderId="0" xfId="0" applyNumberFormat="1" applyBorder="1" applyAlignment="1">
      <alignment horizontal="center"/>
    </xf>
    <xf numFmtId="2" fontId="0" fillId="34" borderId="11" xfId="0" applyNumberFormat="1" applyFont="1" applyFill="1" applyBorder="1" applyAlignment="1">
      <alignment horizontal="center"/>
    </xf>
    <xf numFmtId="2" fontId="0" fillId="33" borderId="11" xfId="0" applyNumberFormat="1" applyFont="1" applyFill="1" applyBorder="1" applyAlignment="1">
      <alignment horizontal="center"/>
    </xf>
    <xf numFmtId="11" fontId="2" fillId="35" borderId="0" xfId="0" applyNumberFormat="1" applyFont="1" applyFill="1" applyBorder="1" applyAlignment="1" applyProtection="1">
      <alignment horizontal="center"/>
      <protection locked="0"/>
    </xf>
    <xf numFmtId="168" fontId="0" fillId="34" borderId="0" xfId="0" applyNumberFormat="1" applyFill="1" applyBorder="1" applyAlignment="1">
      <alignment horizontal="center"/>
    </xf>
    <xf numFmtId="11" fontId="0" fillId="34" borderId="0" xfId="0" applyNumberFormat="1" applyFont="1" applyFill="1" applyBorder="1" applyAlignment="1">
      <alignment horizontal="center"/>
    </xf>
    <xf numFmtId="0" fontId="0" fillId="0" borderId="0" xfId="0" applyFill="1" applyBorder="1" applyAlignment="1">
      <alignment horizontal="center"/>
    </xf>
    <xf numFmtId="11" fontId="2" fillId="33" borderId="0" xfId="0" applyNumberFormat="1" applyFont="1" applyFill="1" applyBorder="1" applyAlignment="1">
      <alignment horizontal="center"/>
    </xf>
    <xf numFmtId="0" fontId="2" fillId="0" borderId="0" xfId="0" applyFont="1" applyFill="1" applyBorder="1" applyAlignment="1">
      <alignment horizontal="center"/>
    </xf>
    <xf numFmtId="1" fontId="0" fillId="0" borderId="0" xfId="0" applyNumberFormat="1" applyBorder="1" applyAlignment="1">
      <alignment/>
    </xf>
    <xf numFmtId="2" fontId="2" fillId="0" borderId="0" xfId="0" applyNumberFormat="1" applyFont="1" applyBorder="1" applyAlignment="1">
      <alignment/>
    </xf>
    <xf numFmtId="0" fontId="0" fillId="33" borderId="19" xfId="0" applyFill="1" applyBorder="1" applyAlignment="1">
      <alignment horizontal="center" vertical="center"/>
    </xf>
    <xf numFmtId="167" fontId="0" fillId="34" borderId="18" xfId="0" applyNumberFormat="1" applyFont="1" applyFill="1" applyBorder="1" applyAlignment="1">
      <alignment horizontal="center" vertical="center"/>
    </xf>
    <xf numFmtId="0" fontId="0" fillId="33" borderId="18" xfId="0" applyFill="1" applyBorder="1" applyAlignment="1">
      <alignment horizontal="center" vertical="center"/>
    </xf>
    <xf numFmtId="11" fontId="0" fillId="34" borderId="18" xfId="0" applyNumberFormat="1" applyFill="1" applyBorder="1" applyAlignment="1">
      <alignment horizontal="center" vertical="center"/>
    </xf>
    <xf numFmtId="11" fontId="0" fillId="33" borderId="21" xfId="0" applyNumberFormat="1" applyFill="1" applyBorder="1" applyAlignment="1">
      <alignment horizontal="center" vertical="center"/>
    </xf>
    <xf numFmtId="0" fontId="2" fillId="0" borderId="18" xfId="0" applyFont="1" applyFill="1" applyBorder="1" applyAlignment="1" applyProtection="1">
      <alignment horizontal="left" wrapText="1"/>
      <protection locked="0"/>
    </xf>
    <xf numFmtId="0" fontId="2" fillId="0" borderId="18" xfId="0" applyFont="1" applyFill="1" applyBorder="1" applyAlignment="1" applyProtection="1">
      <alignment horizontal="center"/>
      <protection locked="0"/>
    </xf>
    <xf numFmtId="3" fontId="2" fillId="35" borderId="12" xfId="0" applyNumberFormat="1" applyFont="1" applyFill="1" applyBorder="1" applyAlignment="1">
      <alignment/>
    </xf>
    <xf numFmtId="0" fontId="0" fillId="35" borderId="17" xfId="0" applyFont="1" applyFill="1" applyBorder="1" applyAlignment="1">
      <alignment/>
    </xf>
    <xf numFmtId="0" fontId="0" fillId="34" borderId="12" xfId="0" applyFont="1" applyFill="1" applyBorder="1" applyAlignment="1">
      <alignment/>
    </xf>
    <xf numFmtId="0" fontId="8" fillId="0" borderId="15" xfId="0" applyFont="1" applyFill="1" applyBorder="1" applyAlignment="1">
      <alignment vertical="center"/>
    </xf>
    <xf numFmtId="167" fontId="0" fillId="34" borderId="18" xfId="0" applyNumberFormat="1" applyFill="1" applyBorder="1" applyAlignment="1">
      <alignment horizontal="center" vertical="center"/>
    </xf>
    <xf numFmtId="0" fontId="0" fillId="0" borderId="0" xfId="0" applyFont="1" applyFill="1" applyAlignment="1">
      <alignment/>
    </xf>
    <xf numFmtId="0" fontId="0" fillId="0" borderId="13" xfId="0" applyFont="1" applyFill="1" applyBorder="1" applyAlignment="1">
      <alignment/>
    </xf>
    <xf numFmtId="0" fontId="0" fillId="0" borderId="0" xfId="0" applyFont="1" applyFill="1" applyBorder="1" applyAlignment="1">
      <alignment/>
    </xf>
    <xf numFmtId="0" fontId="0" fillId="0" borderId="0" xfId="0" applyFill="1" applyAlignment="1">
      <alignment/>
    </xf>
    <xf numFmtId="3" fontId="2" fillId="0" borderId="14" xfId="0" applyNumberFormat="1" applyFont="1" applyFill="1" applyBorder="1" applyAlignment="1">
      <alignment/>
    </xf>
    <xf numFmtId="0" fontId="12" fillId="0" borderId="0" xfId="0" applyFont="1" applyAlignment="1">
      <alignment/>
    </xf>
    <xf numFmtId="165" fontId="0" fillId="34" borderId="19" xfId="0" applyNumberFormat="1" applyFont="1" applyFill="1" applyBorder="1" applyAlignment="1">
      <alignment horizontal="center" vertical="center"/>
    </xf>
    <xf numFmtId="165" fontId="0" fillId="34" borderId="21" xfId="0" applyNumberFormat="1" applyFont="1" applyFill="1" applyBorder="1" applyAlignment="1">
      <alignment horizontal="center" vertical="center"/>
    </xf>
    <xf numFmtId="165" fontId="0" fillId="34" borderId="19" xfId="0" applyNumberFormat="1" applyFont="1" applyFill="1" applyBorder="1" applyAlignment="1" quotePrefix="1">
      <alignment horizontal="center" vertical="center"/>
    </xf>
    <xf numFmtId="165" fontId="0" fillId="34" borderId="21" xfId="0" applyNumberFormat="1" applyFont="1" applyFill="1" applyBorder="1" applyAlignment="1" quotePrefix="1">
      <alignment horizontal="center" vertical="center"/>
    </xf>
    <xf numFmtId="2" fontId="0" fillId="34" borderId="22" xfId="0" applyNumberFormat="1" applyFont="1" applyFill="1" applyBorder="1" applyAlignment="1" quotePrefix="1">
      <alignment horizontal="center" vertical="center"/>
    </xf>
    <xf numFmtId="3" fontId="2" fillId="35" borderId="21" xfId="0" applyNumberFormat="1" applyFont="1" applyFill="1" applyBorder="1" applyAlignment="1" applyProtection="1">
      <alignment horizontal="center"/>
      <protection locked="0"/>
    </xf>
    <xf numFmtId="3" fontId="0" fillId="34" borderId="0" xfId="0" applyNumberFormat="1" applyFill="1" applyBorder="1" applyAlignment="1">
      <alignment horizontal="center"/>
    </xf>
    <xf numFmtId="3" fontId="0" fillId="33" borderId="0" xfId="0" applyNumberFormat="1" applyFill="1" applyBorder="1" applyAlignment="1">
      <alignment horizontal="center"/>
    </xf>
    <xf numFmtId="3" fontId="2" fillId="35" borderId="18" xfId="0" applyNumberFormat="1" applyFont="1" applyFill="1" applyBorder="1" applyAlignment="1" applyProtection="1">
      <alignment horizontal="center"/>
      <protection locked="0"/>
    </xf>
    <xf numFmtId="2" fontId="0" fillId="0" borderId="11" xfId="0" applyNumberFormat="1" applyFont="1" applyBorder="1" applyAlignment="1">
      <alignment/>
    </xf>
    <xf numFmtId="0" fontId="0" fillId="0" borderId="16" xfId="0" applyBorder="1" applyAlignment="1">
      <alignment horizontal="center" wrapText="1"/>
    </xf>
    <xf numFmtId="0" fontId="0" fillId="0" borderId="11" xfId="0" applyBorder="1" applyAlignment="1">
      <alignment/>
    </xf>
    <xf numFmtId="11" fontId="0" fillId="0" borderId="0" xfId="0" applyNumberFormat="1" applyBorder="1" applyAlignment="1">
      <alignment horizontal="center"/>
    </xf>
    <xf numFmtId="168" fontId="0" fillId="0" borderId="0" xfId="0" applyNumberFormat="1" applyBorder="1" applyAlignment="1">
      <alignment horizontal="center"/>
    </xf>
    <xf numFmtId="165" fontId="0" fillId="0" borderId="11" xfId="0" applyNumberFormat="1" applyBorder="1" applyAlignment="1">
      <alignment horizontal="center"/>
    </xf>
    <xf numFmtId="0" fontId="0" fillId="0" borderId="19" xfId="0" applyBorder="1" applyAlignment="1">
      <alignment/>
    </xf>
    <xf numFmtId="11" fontId="0" fillId="0" borderId="18" xfId="0" applyNumberFormat="1" applyBorder="1" applyAlignment="1">
      <alignment horizontal="center"/>
    </xf>
    <xf numFmtId="168" fontId="0" fillId="0" borderId="18" xfId="0" applyNumberFormat="1" applyBorder="1" applyAlignment="1">
      <alignment horizontal="center"/>
    </xf>
    <xf numFmtId="2" fontId="0" fillId="0" borderId="18" xfId="0" applyNumberFormat="1" applyBorder="1" applyAlignment="1">
      <alignment horizontal="center"/>
    </xf>
    <xf numFmtId="165" fontId="0" fillId="0" borderId="21" xfId="0" applyNumberFormat="1" applyBorder="1" applyAlignment="1">
      <alignment horizontal="center"/>
    </xf>
    <xf numFmtId="0" fontId="13" fillId="0" borderId="0" xfId="0" applyFont="1" applyAlignment="1">
      <alignment/>
    </xf>
    <xf numFmtId="0" fontId="8" fillId="0" borderId="18" xfId="0" applyFont="1" applyBorder="1" applyAlignment="1">
      <alignment horizontal="center" wrapText="1"/>
    </xf>
    <xf numFmtId="0" fontId="0" fillId="0" borderId="18" xfId="0" applyBorder="1" applyAlignment="1">
      <alignment horizontal="center" wrapText="1"/>
    </xf>
    <xf numFmtId="0" fontId="2" fillId="35" borderId="14" xfId="0" applyFont="1" applyFill="1" applyBorder="1" applyAlignment="1" applyProtection="1">
      <alignment vertical="center" wrapText="1"/>
      <protection locked="0"/>
    </xf>
    <xf numFmtId="0" fontId="2" fillId="35" borderId="16" xfId="0" applyFont="1" applyFill="1" applyBorder="1" applyAlignment="1" applyProtection="1">
      <alignment vertical="center" wrapText="1"/>
      <protection locked="0"/>
    </xf>
    <xf numFmtId="0" fontId="2" fillId="0" borderId="18" xfId="0" applyFont="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66"/>
  <sheetViews>
    <sheetView showGridLines="0" tabSelected="1" zoomScale="75" zoomScaleNormal="75" zoomScalePageLayoutView="0" workbookViewId="0" topLeftCell="A8">
      <selection activeCell="L9" sqref="L9"/>
    </sheetView>
  </sheetViews>
  <sheetFormatPr defaultColWidth="9.140625" defaultRowHeight="12.75"/>
  <cols>
    <col min="1" max="1" width="3.57421875" style="0" customWidth="1"/>
    <col min="2" max="2" width="18.00390625" style="15" customWidth="1"/>
    <col min="3" max="4" width="14.140625" style="0" customWidth="1"/>
    <col min="5" max="5" width="15.8515625" style="0" customWidth="1"/>
    <col min="6" max="6" width="13.00390625" style="0" customWidth="1"/>
    <col min="7" max="7" width="15.28125" style="0" customWidth="1"/>
    <col min="8" max="8" width="16.00390625" style="0" customWidth="1"/>
    <col min="9" max="9" width="14.28125" style="0" customWidth="1"/>
    <col min="10" max="10" width="12.8515625" style="0" customWidth="1"/>
    <col min="11" max="11" width="13.57421875" style="0" customWidth="1"/>
    <col min="12" max="12" width="12.57421875" style="0" customWidth="1"/>
    <col min="13" max="13" width="11.00390625" style="0" customWidth="1"/>
    <col min="14" max="14" width="13.28125" style="0" customWidth="1"/>
  </cols>
  <sheetData>
    <row r="1" ht="24" customHeight="1">
      <c r="B1" s="134" t="s">
        <v>65</v>
      </c>
    </row>
    <row r="2" spans="2:4" ht="20.25" customHeight="1">
      <c r="B2" s="98" t="s">
        <v>66</v>
      </c>
      <c r="C2" s="4"/>
      <c r="D2" s="4"/>
    </row>
    <row r="3" spans="2:8" ht="15.75" customHeight="1">
      <c r="B3" s="84" t="s">
        <v>62</v>
      </c>
      <c r="C3" s="83"/>
      <c r="D3" s="83"/>
      <c r="E3" s="83"/>
      <c r="F3" s="83"/>
      <c r="G3" s="83"/>
      <c r="H3" s="83"/>
    </row>
    <row r="4" spans="2:8" ht="15.75" customHeight="1">
      <c r="B4" s="84" t="s">
        <v>21</v>
      </c>
      <c r="C4" s="83"/>
      <c r="D4" s="83"/>
      <c r="E4" s="83"/>
      <c r="F4" s="83"/>
      <c r="G4" s="83"/>
      <c r="H4" s="83"/>
    </row>
    <row r="5" spans="2:4" ht="15.75" customHeight="1">
      <c r="B5" s="20"/>
      <c r="C5" s="4"/>
      <c r="D5" s="4"/>
    </row>
    <row r="6" spans="2:10" s="19" customFormat="1" ht="12.75">
      <c r="B6" s="124" t="s">
        <v>39</v>
      </c>
      <c r="C6" s="125"/>
      <c r="E6" s="126" t="s">
        <v>38</v>
      </c>
      <c r="F6" s="38"/>
      <c r="G6"/>
      <c r="H6" s="39" t="s">
        <v>18</v>
      </c>
      <c r="I6" s="40"/>
      <c r="J6" s="85"/>
    </row>
    <row r="7" spans="2:10" s="129" customFormat="1" ht="12.75">
      <c r="B7" s="133"/>
      <c r="C7" s="130"/>
      <c r="E7" s="130"/>
      <c r="F7" s="131"/>
      <c r="G7" s="132"/>
      <c r="H7" s="131"/>
      <c r="I7" s="131"/>
      <c r="J7" s="131"/>
    </row>
    <row r="8" spans="2:9" s="19" customFormat="1" ht="33" customHeight="1">
      <c r="B8" s="127" t="s">
        <v>46</v>
      </c>
      <c r="C8" s="158" t="s">
        <v>64</v>
      </c>
      <c r="D8" s="158"/>
      <c r="E8" s="159"/>
      <c r="F8"/>
      <c r="G8"/>
      <c r="H8"/>
      <c r="I8" s="85"/>
    </row>
    <row r="9" spans="2:10" s="76" customFormat="1" ht="15.75">
      <c r="B9" s="78" t="s">
        <v>48</v>
      </c>
      <c r="C9" s="10"/>
      <c r="D9" s="10"/>
      <c r="E9" s="77"/>
      <c r="F9" s="77"/>
      <c r="G9" s="77"/>
      <c r="I9" s="77"/>
      <c r="J9" s="77"/>
    </row>
    <row r="10" spans="2:10" s="19" customFormat="1" ht="51">
      <c r="B10" s="41" t="s">
        <v>49</v>
      </c>
      <c r="C10" s="42" t="s">
        <v>28</v>
      </c>
      <c r="D10" s="42"/>
      <c r="E10" s="42" t="s">
        <v>47</v>
      </c>
      <c r="F10" s="43"/>
      <c r="G10" s="44" t="s">
        <v>31</v>
      </c>
      <c r="H10" s="44" t="s">
        <v>22</v>
      </c>
      <c r="I10" s="45" t="s">
        <v>23</v>
      </c>
      <c r="J10" s="85"/>
    </row>
    <row r="11" spans="2:10" s="19" customFormat="1" ht="12.75">
      <c r="B11" s="46"/>
      <c r="C11" s="47"/>
      <c r="D11" s="47"/>
      <c r="E11" s="47"/>
      <c r="F11" s="47"/>
      <c r="G11" s="48"/>
      <c r="H11" s="47"/>
      <c r="I11" s="49"/>
      <c r="J11" s="85"/>
    </row>
    <row r="12" spans="2:11" s="19" customFormat="1" ht="12.75">
      <c r="B12" s="94" t="s">
        <v>71</v>
      </c>
      <c r="C12" s="95" t="s">
        <v>72</v>
      </c>
      <c r="D12" s="122"/>
      <c r="E12" s="96" t="s">
        <v>19</v>
      </c>
      <c r="F12" s="123"/>
      <c r="G12" s="97">
        <v>0.3</v>
      </c>
      <c r="H12" s="143">
        <v>1000</v>
      </c>
      <c r="I12" s="140">
        <v>10000</v>
      </c>
      <c r="J12" s="85"/>
      <c r="K12" s="19">
        <v>2</v>
      </c>
    </row>
    <row r="13" spans="2:9" s="19" customFormat="1" ht="12.75">
      <c r="B13"/>
      <c r="C13"/>
      <c r="D13"/>
      <c r="E13"/>
      <c r="F13"/>
      <c r="G13"/>
      <c r="H13"/>
      <c r="I13"/>
    </row>
    <row r="14" s="76" customFormat="1" ht="15.75">
      <c r="B14" s="82" t="s">
        <v>73</v>
      </c>
    </row>
    <row r="15" spans="2:16" s="2" customFormat="1" ht="52.5">
      <c r="B15" s="29" t="s">
        <v>0</v>
      </c>
      <c r="C15" s="31" t="s">
        <v>24</v>
      </c>
      <c r="D15" s="31" t="s">
        <v>32</v>
      </c>
      <c r="E15" s="25" t="s">
        <v>1</v>
      </c>
      <c r="F15" s="31" t="s">
        <v>27</v>
      </c>
      <c r="G15" s="31" t="s">
        <v>2</v>
      </c>
      <c r="H15" s="25" t="s">
        <v>25</v>
      </c>
      <c r="I15" s="31" t="s">
        <v>14</v>
      </c>
      <c r="J15" s="31" t="s">
        <v>3</v>
      </c>
      <c r="K15" s="52" t="s">
        <v>4</v>
      </c>
      <c r="L15" s="32" t="s">
        <v>5</v>
      </c>
      <c r="M15" s="1"/>
      <c r="N15" s="1"/>
      <c r="O15" s="1"/>
      <c r="P15" s="1"/>
    </row>
    <row r="16" spans="2:16" ht="18" customHeight="1">
      <c r="B16" s="16" t="s">
        <v>67</v>
      </c>
      <c r="C16" s="50"/>
      <c r="D16" s="50"/>
      <c r="E16" s="17"/>
      <c r="F16" s="54"/>
      <c r="G16" s="54"/>
      <c r="H16" s="34"/>
      <c r="I16" s="53"/>
      <c r="J16" s="53"/>
      <c r="K16" s="53"/>
      <c r="L16" s="18"/>
      <c r="M16" s="5"/>
      <c r="N16" s="5"/>
      <c r="O16" s="5"/>
      <c r="P16" s="5"/>
    </row>
    <row r="17" spans="2:12" ht="12.75">
      <c r="B17" s="27" t="s">
        <v>10</v>
      </c>
      <c r="C17" s="109">
        <v>8E-07</v>
      </c>
      <c r="D17" s="110">
        <f>C17/C$20</f>
        <v>0.5333333333333333</v>
      </c>
      <c r="E17" s="90">
        <v>1.1</v>
      </c>
      <c r="F17" s="91">
        <f>C17*E17*24*60*60*365*0.01</f>
        <v>0.2775168</v>
      </c>
      <c r="G17" s="141">
        <f>$H$12</f>
        <v>1000</v>
      </c>
      <c r="H17" s="17">
        <v>4046.9</v>
      </c>
      <c r="I17" s="35">
        <f>F17*G17*H17</f>
        <v>1123082.73792</v>
      </c>
      <c r="J17" s="36">
        <f>I17/1000000</f>
        <v>1.12308273792</v>
      </c>
      <c r="K17" s="100">
        <v>1</v>
      </c>
      <c r="L17" s="102">
        <f>J17</f>
        <v>1.12308273792</v>
      </c>
    </row>
    <row r="18" spans="2:12" ht="12.75">
      <c r="B18" s="33" t="s">
        <v>11</v>
      </c>
      <c r="C18" s="109">
        <v>5E-07</v>
      </c>
      <c r="D18" s="110">
        <f>C18/C$20</f>
        <v>0.33333333333333337</v>
      </c>
      <c r="E18" s="90">
        <v>0.01</v>
      </c>
      <c r="F18" s="91">
        <f>C18*E18*24*60*60*365*0.01</f>
        <v>0.0015768000000000002</v>
      </c>
      <c r="G18" s="141">
        <f>$H$12</f>
        <v>1000</v>
      </c>
      <c r="H18" s="17">
        <v>4046.9</v>
      </c>
      <c r="I18" s="35">
        <f>F18*G18*H18</f>
        <v>6381.151920000001</v>
      </c>
      <c r="J18" s="36">
        <f>I18/1000000</f>
        <v>0.006381151920000001</v>
      </c>
      <c r="K18" s="100">
        <v>1</v>
      </c>
      <c r="L18" s="102">
        <f>J18</f>
        <v>0.006381151920000001</v>
      </c>
    </row>
    <row r="19" spans="2:12" ht="12.75">
      <c r="B19" s="33" t="s">
        <v>12</v>
      </c>
      <c r="C19" s="109">
        <v>2E-07</v>
      </c>
      <c r="D19" s="110">
        <f>C19/C$20</f>
        <v>0.13333333333333333</v>
      </c>
      <c r="E19" s="90">
        <v>0.05</v>
      </c>
      <c r="F19" s="91">
        <f>C19*E19*24*60*60*365*0.01</f>
        <v>0.0031536000000000003</v>
      </c>
      <c r="G19" s="141">
        <f>$H$12</f>
        <v>1000</v>
      </c>
      <c r="H19" s="17">
        <v>4046.9</v>
      </c>
      <c r="I19" s="35">
        <f>F19*G19*H19</f>
        <v>12762.303840000002</v>
      </c>
      <c r="J19" s="36">
        <f>I19/1000000</f>
        <v>0.012762303840000003</v>
      </c>
      <c r="K19" s="100">
        <v>1</v>
      </c>
      <c r="L19" s="102">
        <f>J19</f>
        <v>0.012762303840000003</v>
      </c>
    </row>
    <row r="20" spans="2:12" ht="12.75">
      <c r="B20" s="33" t="s">
        <v>33</v>
      </c>
      <c r="C20" s="111">
        <f>SUM(C17:C19)</f>
        <v>1.4999999999999998E-06</v>
      </c>
      <c r="D20" s="110">
        <f>SUM(D17:D19)</f>
        <v>1</v>
      </c>
      <c r="E20" s="90"/>
      <c r="F20" s="91">
        <f>SUM(F17:F19)</f>
        <v>0.2822472</v>
      </c>
      <c r="G20" s="141"/>
      <c r="H20" s="17"/>
      <c r="I20" s="35"/>
      <c r="J20" s="36"/>
      <c r="K20" s="100"/>
      <c r="L20" s="102"/>
    </row>
    <row r="21" spans="2:12" ht="12.75">
      <c r="B21" s="33"/>
      <c r="C21" s="86"/>
      <c r="D21" s="112"/>
      <c r="E21" s="90"/>
      <c r="F21" s="92"/>
      <c r="G21" s="142"/>
      <c r="H21" s="17"/>
      <c r="I21" s="51"/>
      <c r="J21" s="55"/>
      <c r="K21" s="112"/>
      <c r="L21" s="103"/>
    </row>
    <row r="22" spans="2:12" ht="12.75">
      <c r="B22" s="33" t="s">
        <v>68</v>
      </c>
      <c r="C22" s="113"/>
      <c r="D22" s="114"/>
      <c r="E22" s="90"/>
      <c r="F22" s="92"/>
      <c r="G22" s="142"/>
      <c r="H22" s="17"/>
      <c r="I22" s="56"/>
      <c r="J22" s="57"/>
      <c r="K22" s="100"/>
      <c r="L22" s="103"/>
    </row>
    <row r="23" spans="2:12" ht="12.75">
      <c r="B23" s="33" t="s">
        <v>10</v>
      </c>
      <c r="C23" s="109">
        <v>4E-07</v>
      </c>
      <c r="D23" s="110">
        <f>C23/C$26</f>
        <v>0.4444444444444444</v>
      </c>
      <c r="E23" s="90">
        <v>1.1</v>
      </c>
      <c r="F23" s="91">
        <f>C23*E23*24*60*60*365*0.01</f>
        <v>0.1387584</v>
      </c>
      <c r="G23" s="141">
        <f>$I$12</f>
        <v>10000</v>
      </c>
      <c r="H23" s="17">
        <v>4046.9</v>
      </c>
      <c r="I23" s="35">
        <f>F23*G23*H23</f>
        <v>5615413.6896</v>
      </c>
      <c r="J23" s="36">
        <f>I23/1000000</f>
        <v>5.6154136896</v>
      </c>
      <c r="K23" s="100">
        <v>0.26</v>
      </c>
      <c r="L23" s="102">
        <f>J23*K23</f>
        <v>1.4600075592960002</v>
      </c>
    </row>
    <row r="24" spans="2:12" ht="12.75">
      <c r="B24" s="33" t="s">
        <v>11</v>
      </c>
      <c r="C24" s="109">
        <v>3E-07</v>
      </c>
      <c r="D24" s="110">
        <f>C24/C$26</f>
        <v>0.3333333333333333</v>
      </c>
      <c r="E24" s="90">
        <v>0.01</v>
      </c>
      <c r="F24" s="91">
        <f>C24*E24*24*60*60*365*0.01</f>
        <v>0.00094608</v>
      </c>
      <c r="G24" s="141">
        <f>$I$12</f>
        <v>10000</v>
      </c>
      <c r="H24" s="17">
        <v>4046.9</v>
      </c>
      <c r="I24" s="35">
        <f>F24*G24*H24</f>
        <v>38286.911519999994</v>
      </c>
      <c r="J24" s="37">
        <f>I24/1000000</f>
        <v>0.038286911519999994</v>
      </c>
      <c r="K24" s="100">
        <v>0.26</v>
      </c>
      <c r="L24" s="102">
        <f>J24*K24</f>
        <v>0.009954596995199998</v>
      </c>
    </row>
    <row r="25" spans="2:12" ht="12.75">
      <c r="B25" s="33" t="s">
        <v>12</v>
      </c>
      <c r="C25" s="109">
        <v>2E-07</v>
      </c>
      <c r="D25" s="110">
        <f>C25/C$26</f>
        <v>0.2222222222222222</v>
      </c>
      <c r="E25" s="90">
        <v>0.05</v>
      </c>
      <c r="F25" s="91">
        <f>C25*E25*24*60*60*365*0.01</f>
        <v>0.0031536000000000003</v>
      </c>
      <c r="G25" s="141">
        <f>$I$12</f>
        <v>10000</v>
      </c>
      <c r="H25" s="17">
        <v>4046.9</v>
      </c>
      <c r="I25" s="35">
        <f>F25*G25*H25</f>
        <v>127623.03840000002</v>
      </c>
      <c r="J25" s="37">
        <f>I25/1000000</f>
        <v>0.12762303840000003</v>
      </c>
      <c r="K25" s="100">
        <v>0.26</v>
      </c>
      <c r="L25" s="102">
        <f>J25*K25</f>
        <v>0.03318198998400001</v>
      </c>
    </row>
    <row r="26" spans="2:16" ht="12.75">
      <c r="B26" s="33" t="s">
        <v>33</v>
      </c>
      <c r="C26" s="111">
        <f>SUM(C23:C25)</f>
        <v>9E-07</v>
      </c>
      <c r="D26" s="110">
        <f>SUM(D23:D25)</f>
        <v>0.9999999999999999</v>
      </c>
      <c r="E26" s="17"/>
      <c r="F26" s="91">
        <f>SUM(F23:F25)</f>
        <v>0.14285808</v>
      </c>
      <c r="G26" s="17"/>
      <c r="H26" s="8"/>
      <c r="I26" s="8"/>
      <c r="J26" s="8"/>
      <c r="K26" s="8"/>
      <c r="L26" s="105"/>
      <c r="M26" s="8"/>
      <c r="N26" s="115"/>
      <c r="O26" s="8"/>
      <c r="P26" s="8"/>
    </row>
    <row r="27" spans="2:12" ht="12.75">
      <c r="B27" s="88"/>
      <c r="C27" s="60"/>
      <c r="D27" s="60"/>
      <c r="E27" s="60"/>
      <c r="F27" s="60"/>
      <c r="G27" s="60"/>
      <c r="H27" s="60"/>
      <c r="I27" s="61"/>
      <c r="J27" s="67"/>
      <c r="K27" s="63" t="s">
        <v>63</v>
      </c>
      <c r="L27" s="104">
        <f>SUM(L17:L25)</f>
        <v>2.6453703399552</v>
      </c>
    </row>
    <row r="28" spans="2:4" ht="7.5" customHeight="1">
      <c r="B28" s="21"/>
      <c r="C28" s="8"/>
      <c r="D28" s="8"/>
    </row>
    <row r="29" spans="2:13" s="76" customFormat="1" ht="22.5" customHeight="1">
      <c r="B29" s="78" t="s">
        <v>34</v>
      </c>
      <c r="E29" s="79"/>
      <c r="K29" s="80"/>
      <c r="L29" s="81"/>
      <c r="M29" s="81"/>
    </row>
    <row r="30" spans="2:12" ht="51">
      <c r="B30" s="22"/>
      <c r="C30" s="23"/>
      <c r="D30" s="23"/>
      <c r="E30" s="24"/>
      <c r="F30" s="25" t="s">
        <v>54</v>
      </c>
      <c r="G30" s="31" t="s">
        <v>2</v>
      </c>
      <c r="H30" s="25" t="s">
        <v>25</v>
      </c>
      <c r="I30" s="31" t="s">
        <v>53</v>
      </c>
      <c r="J30" s="31" t="s">
        <v>52</v>
      </c>
      <c r="K30" s="26" t="s">
        <v>51</v>
      </c>
      <c r="L30" s="32" t="s">
        <v>50</v>
      </c>
    </row>
    <row r="31" spans="2:12" ht="12.75">
      <c r="B31" s="27"/>
      <c r="C31" s="10"/>
      <c r="D31" s="10"/>
      <c r="E31" s="8"/>
      <c r="F31" s="8"/>
      <c r="H31" s="8"/>
      <c r="I31" s="47"/>
      <c r="J31" s="58"/>
      <c r="K31" s="11"/>
      <c r="L31" s="59"/>
    </row>
    <row r="32" spans="2:12" ht="12.75">
      <c r="B32" s="16" t="s">
        <v>55</v>
      </c>
      <c r="C32" s="10"/>
      <c r="D32" s="10"/>
      <c r="E32" s="8"/>
      <c r="F32" s="8"/>
      <c r="G32" s="47"/>
      <c r="H32" s="8"/>
      <c r="I32" s="47"/>
      <c r="J32" s="58"/>
      <c r="K32" s="11"/>
      <c r="L32" s="59"/>
    </row>
    <row r="33" spans="2:12" ht="12.75">
      <c r="B33" s="28"/>
      <c r="C33" s="12"/>
      <c r="D33" s="12"/>
      <c r="E33" s="6"/>
      <c r="F33" s="106">
        <v>12.5</v>
      </c>
      <c r="G33" s="141">
        <f>$H$12</f>
        <v>1000</v>
      </c>
      <c r="H33" s="17">
        <v>4046.9</v>
      </c>
      <c r="I33" s="35">
        <f>F33*G33*H33</f>
        <v>50586250</v>
      </c>
      <c r="J33" s="37">
        <f>I33/1000000</f>
        <v>50.58625</v>
      </c>
      <c r="K33" s="90">
        <v>1</v>
      </c>
      <c r="L33" s="107">
        <f>J33*K33</f>
        <v>50.58625</v>
      </c>
    </row>
    <row r="34" spans="2:12" ht="12.75">
      <c r="B34" s="27"/>
      <c r="C34" s="13"/>
      <c r="D34" s="13"/>
      <c r="E34" s="6"/>
      <c r="F34" s="106"/>
      <c r="G34" s="142"/>
      <c r="H34" s="17"/>
      <c r="I34" s="56"/>
      <c r="J34" s="55"/>
      <c r="K34" s="55"/>
      <c r="L34" s="108"/>
    </row>
    <row r="35" spans="2:12" ht="12.75">
      <c r="B35" s="27" t="s">
        <v>17</v>
      </c>
      <c r="C35" s="12"/>
      <c r="D35" s="12"/>
      <c r="E35" s="6"/>
      <c r="F35" s="106"/>
      <c r="G35" s="142"/>
      <c r="H35" s="17"/>
      <c r="I35" s="56"/>
      <c r="J35" s="55"/>
      <c r="K35" s="55"/>
      <c r="L35" s="108"/>
    </row>
    <row r="36" spans="2:12" ht="12.75">
      <c r="B36" s="28"/>
      <c r="C36" s="14"/>
      <c r="D36" s="14"/>
      <c r="E36" s="6"/>
      <c r="F36" s="106">
        <v>12.5</v>
      </c>
      <c r="G36" s="141">
        <f>$I$12</f>
        <v>10000</v>
      </c>
      <c r="H36" s="17">
        <v>4046.9</v>
      </c>
      <c r="I36" s="35">
        <f>F36*G36*H36</f>
        <v>505862500</v>
      </c>
      <c r="J36" s="37">
        <f>I36/1000000</f>
        <v>505.8625</v>
      </c>
      <c r="K36" s="90">
        <v>0.26</v>
      </c>
      <c r="L36" s="107">
        <f>J36*K36</f>
        <v>131.52425</v>
      </c>
    </row>
    <row r="37" spans="2:16" ht="12.75">
      <c r="B37" s="27"/>
      <c r="C37" s="14"/>
      <c r="D37" s="14"/>
      <c r="E37" s="6"/>
      <c r="F37" s="7"/>
      <c r="G37" s="8"/>
      <c r="H37" s="8"/>
      <c r="I37" s="8"/>
      <c r="J37" s="8"/>
      <c r="K37" s="9"/>
      <c r="L37" s="144"/>
      <c r="M37" s="11"/>
      <c r="N37" s="116"/>
      <c r="O37" s="8"/>
      <c r="P37" s="8"/>
    </row>
    <row r="38" spans="2:12" ht="12.75">
      <c r="B38" s="88"/>
      <c r="C38" s="60"/>
      <c r="D38" s="60"/>
      <c r="E38" s="60"/>
      <c r="F38" s="60"/>
      <c r="G38" s="60"/>
      <c r="H38" s="60"/>
      <c r="I38" s="61"/>
      <c r="J38" s="62"/>
      <c r="K38" s="63" t="s">
        <v>74</v>
      </c>
      <c r="L38" s="99">
        <f>L33+L36</f>
        <v>182.1105</v>
      </c>
    </row>
    <row r="39" spans="2:13" ht="16.5" customHeight="1">
      <c r="B39" s="51"/>
      <c r="C39" s="87"/>
      <c r="D39" s="87"/>
      <c r="E39" s="51"/>
      <c r="F39" s="86"/>
      <c r="G39" s="86"/>
      <c r="H39" s="86"/>
      <c r="I39" s="64"/>
      <c r="J39" s="64"/>
      <c r="K39" s="64"/>
      <c r="L39" s="64"/>
      <c r="M39" s="64"/>
    </row>
    <row r="40" spans="2:10" s="76" customFormat="1" ht="32.25" customHeight="1">
      <c r="B40" s="156" t="s">
        <v>16</v>
      </c>
      <c r="C40" s="160"/>
      <c r="D40" s="89"/>
      <c r="E40" s="69" t="s">
        <v>20</v>
      </c>
      <c r="G40" s="68"/>
      <c r="H40" s="156" t="s">
        <v>26</v>
      </c>
      <c r="I40" s="160"/>
      <c r="J40" s="68"/>
    </row>
    <row r="41" spans="2:10" s="74" customFormat="1" ht="63.75">
      <c r="B41" s="65" t="s">
        <v>56</v>
      </c>
      <c r="C41" s="32" t="s">
        <v>57</v>
      </c>
      <c r="D41" s="53"/>
      <c r="E41" s="66" t="s">
        <v>58</v>
      </c>
      <c r="G41" s="64"/>
      <c r="H41" s="30" t="s">
        <v>69</v>
      </c>
      <c r="I41" s="32" t="s">
        <v>70</v>
      </c>
      <c r="J41" s="64"/>
    </row>
    <row r="42" spans="2:10" ht="25.5" customHeight="1">
      <c r="B42" s="135">
        <f>L27</f>
        <v>2.6453703399552</v>
      </c>
      <c r="C42" s="136">
        <f>L38</f>
        <v>182.1105</v>
      </c>
      <c r="D42" s="100"/>
      <c r="E42" s="139">
        <f>$L$27/$L$38*$G$12</f>
        <v>0.00435785472</v>
      </c>
      <c r="G42" s="101"/>
      <c r="H42" s="137">
        <f>$G$12/0.2</f>
        <v>1.4999999999999998</v>
      </c>
      <c r="I42" s="138">
        <f>$E$42/0.2</f>
        <v>0.0217892736</v>
      </c>
      <c r="J42" s="101"/>
    </row>
    <row r="43" spans="2:10" s="64" customFormat="1" ht="12.75">
      <c r="B43" s="15"/>
      <c r="C43"/>
      <c r="D43"/>
      <c r="E43"/>
      <c r="F43"/>
      <c r="G43"/>
      <c r="H43"/>
      <c r="I43"/>
      <c r="J43"/>
    </row>
    <row r="44" spans="2:11" s="64" customFormat="1" ht="33" customHeight="1">
      <c r="B44" s="75" t="s">
        <v>40</v>
      </c>
      <c r="C44" s="76"/>
      <c r="D44" s="76"/>
      <c r="E44" s="77"/>
      <c r="F44" s="77"/>
      <c r="G44" s="77"/>
      <c r="H44" s="77"/>
      <c r="I44" s="77"/>
      <c r="J44" s="156" t="s">
        <v>41</v>
      </c>
      <c r="K44" s="157"/>
    </row>
    <row r="45" spans="2:11" s="64" customFormat="1" ht="66.75">
      <c r="B45" s="71" t="s">
        <v>8</v>
      </c>
      <c r="C45" s="72" t="s">
        <v>59</v>
      </c>
      <c r="D45" s="72" t="s">
        <v>61</v>
      </c>
      <c r="E45" s="72" t="s">
        <v>9</v>
      </c>
      <c r="F45" s="72" t="s">
        <v>29</v>
      </c>
      <c r="G45" s="72" t="s">
        <v>30</v>
      </c>
      <c r="H45" s="73" t="s">
        <v>60</v>
      </c>
      <c r="I45" s="74"/>
      <c r="J45" s="30" t="s">
        <v>15</v>
      </c>
      <c r="K45" s="32" t="s">
        <v>13</v>
      </c>
    </row>
    <row r="46" spans="2:11" s="64" customFormat="1" ht="29.25" customHeight="1">
      <c r="B46" s="117">
        <v>0.142</v>
      </c>
      <c r="C46" s="118">
        <f>$E$42*$B$46</f>
        <v>0.00061881537024</v>
      </c>
      <c r="D46" s="128">
        <f>$C$46*1.07495</f>
        <v>0.000665195582239488</v>
      </c>
      <c r="E46" s="119">
        <v>70</v>
      </c>
      <c r="F46" s="120">
        <f>$G$12*1.07495*$B$46/$E$46</f>
        <v>0.0006541838571428571</v>
      </c>
      <c r="G46" s="120">
        <f>$C$46*1.07495/$E$46</f>
        <v>9.502794031992685E-06</v>
      </c>
      <c r="H46" s="121">
        <v>0.0001</v>
      </c>
      <c r="I46"/>
      <c r="J46" s="135">
        <f>$F$46/$H$46</f>
        <v>6.541838571428571</v>
      </c>
      <c r="K46" s="136">
        <f>$G$46/$H$46</f>
        <v>0.09502794031992685</v>
      </c>
    </row>
    <row r="47" spans="2:8" s="64" customFormat="1" ht="12.75">
      <c r="B47" s="51"/>
      <c r="C47" s="87"/>
      <c r="D47" s="87"/>
      <c r="E47" s="51"/>
      <c r="F47" s="86"/>
      <c r="G47" s="86"/>
      <c r="H47" s="86"/>
    </row>
    <row r="48" spans="2:11" s="64" customFormat="1" ht="33" customHeight="1">
      <c r="B48" s="75" t="s">
        <v>42</v>
      </c>
      <c r="C48" s="76"/>
      <c r="D48" s="76"/>
      <c r="E48" s="77"/>
      <c r="F48" s="77"/>
      <c r="G48" s="77"/>
      <c r="H48" s="77"/>
      <c r="I48" s="77"/>
      <c r="J48" s="156" t="s">
        <v>43</v>
      </c>
      <c r="K48" s="157"/>
    </row>
    <row r="49" spans="2:11" s="70" customFormat="1" ht="66.75">
      <c r="B49" s="71" t="s">
        <v>8</v>
      </c>
      <c r="C49" s="72" t="s">
        <v>59</v>
      </c>
      <c r="D49" s="72" t="s">
        <v>61</v>
      </c>
      <c r="E49" s="72" t="s">
        <v>9</v>
      </c>
      <c r="F49" s="72" t="s">
        <v>29</v>
      </c>
      <c r="G49" s="72" t="s">
        <v>30</v>
      </c>
      <c r="H49" s="73" t="s">
        <v>60</v>
      </c>
      <c r="I49" s="74"/>
      <c r="J49" s="30" t="s">
        <v>44</v>
      </c>
      <c r="K49" s="32" t="s">
        <v>45</v>
      </c>
    </row>
    <row r="50" spans="2:11" ht="34.5" customHeight="1">
      <c r="B50" s="117">
        <v>0.03</v>
      </c>
      <c r="C50" s="118">
        <f>$E$42*$B$50</f>
        <v>0.0001307356416</v>
      </c>
      <c r="D50" s="128">
        <f>$C$50*1.07495</f>
        <v>0.00014053427793792001</v>
      </c>
      <c r="E50" s="119">
        <v>70</v>
      </c>
      <c r="F50" s="120">
        <f>$G$12*1.07495*$B$50/$E$50</f>
        <v>0.00013820785714285715</v>
      </c>
      <c r="G50" s="120">
        <f>$C$50*1.07495/$E$50</f>
        <v>2.007632541970286E-06</v>
      </c>
      <c r="H50" s="121">
        <v>0.0001</v>
      </c>
      <c r="J50" s="135">
        <f>$F$50/$H$50</f>
        <v>1.3820785714285715</v>
      </c>
      <c r="K50" s="136">
        <f>$G$50/$H$50</f>
        <v>0.02007632541970286</v>
      </c>
    </row>
    <row r="51" s="3" customFormat="1" ht="12.75"/>
    <row r="53" ht="18" customHeight="1">
      <c r="B53" s="155" t="s">
        <v>35</v>
      </c>
    </row>
    <row r="54" spans="2:6" s="1" customFormat="1" ht="51">
      <c r="B54" s="29" t="s">
        <v>0</v>
      </c>
      <c r="C54" s="25" t="s">
        <v>36</v>
      </c>
      <c r="D54" s="25" t="s">
        <v>32</v>
      </c>
      <c r="E54" s="25" t="s">
        <v>1</v>
      </c>
      <c r="F54" s="145" t="s">
        <v>37</v>
      </c>
    </row>
    <row r="55" spans="2:6" ht="12.75">
      <c r="B55" s="27" t="s">
        <v>6</v>
      </c>
      <c r="C55" s="8"/>
      <c r="D55" s="8"/>
      <c r="E55" s="8"/>
      <c r="F55" s="146"/>
    </row>
    <row r="56" spans="2:6" ht="12.75">
      <c r="B56" s="27" t="s">
        <v>10</v>
      </c>
      <c r="C56" s="147">
        <v>2E-05</v>
      </c>
      <c r="D56" s="148">
        <v>0.011834319526627219</v>
      </c>
      <c r="E56" s="90">
        <v>1.1</v>
      </c>
      <c r="F56" s="149">
        <v>6.93792</v>
      </c>
    </row>
    <row r="57" spans="2:6" ht="12.75">
      <c r="B57" s="27" t="s">
        <v>11</v>
      </c>
      <c r="C57" s="147">
        <v>0.00165</v>
      </c>
      <c r="D57" s="148">
        <v>0.9763313609467456</v>
      </c>
      <c r="E57" s="90">
        <v>0.01</v>
      </c>
      <c r="F57" s="149">
        <v>5.2034400000000005</v>
      </c>
    </row>
    <row r="58" spans="2:6" ht="12.75">
      <c r="B58" s="27" t="s">
        <v>12</v>
      </c>
      <c r="C58" s="147">
        <v>2E-05</v>
      </c>
      <c r="D58" s="148">
        <v>0.011834319526627219</v>
      </c>
      <c r="E58" s="90">
        <v>0.05</v>
      </c>
      <c r="F58" s="149">
        <v>0.3153600000000001</v>
      </c>
    </row>
    <row r="59" spans="2:6" ht="12.75">
      <c r="B59" s="27" t="s">
        <v>33</v>
      </c>
      <c r="C59" s="147">
        <v>0.00169</v>
      </c>
      <c r="D59" s="148">
        <v>1</v>
      </c>
      <c r="E59" s="90"/>
      <c r="F59" s="149">
        <v>12.45672</v>
      </c>
    </row>
    <row r="60" spans="2:6" ht="12.75">
      <c r="B60" s="27"/>
      <c r="C60" s="147"/>
      <c r="D60" s="148"/>
      <c r="E60" s="90"/>
      <c r="F60" s="149"/>
    </row>
    <row r="61" spans="2:6" ht="12.75">
      <c r="B61" s="27" t="s">
        <v>7</v>
      </c>
      <c r="C61" s="147"/>
      <c r="D61" s="148"/>
      <c r="E61" s="90"/>
      <c r="F61" s="149"/>
    </row>
    <row r="62" spans="2:6" ht="12.75">
      <c r="B62" s="27" t="s">
        <v>10</v>
      </c>
      <c r="C62" s="147">
        <v>2E-05</v>
      </c>
      <c r="D62" s="148">
        <v>0.011834319526627219</v>
      </c>
      <c r="E62" s="90">
        <v>1.1</v>
      </c>
      <c r="F62" s="149">
        <v>6.93792</v>
      </c>
    </row>
    <row r="63" spans="2:6" ht="12.75">
      <c r="B63" s="27" t="s">
        <v>11</v>
      </c>
      <c r="C63" s="147">
        <v>0.00165</v>
      </c>
      <c r="D63" s="148">
        <v>0.9763313609467456</v>
      </c>
      <c r="E63" s="90">
        <v>0.01</v>
      </c>
      <c r="F63" s="149">
        <v>5.2034400000000005</v>
      </c>
    </row>
    <row r="64" spans="2:6" ht="12.75">
      <c r="B64" s="27" t="s">
        <v>12</v>
      </c>
      <c r="C64" s="147">
        <v>2E-05</v>
      </c>
      <c r="D64" s="148">
        <v>0.011834319526627219</v>
      </c>
      <c r="E64" s="90">
        <v>0.05</v>
      </c>
      <c r="F64" s="149">
        <v>0.3153600000000001</v>
      </c>
    </row>
    <row r="65" spans="2:6" ht="12.75">
      <c r="B65" s="150" t="s">
        <v>33</v>
      </c>
      <c r="C65" s="151">
        <v>0.00169</v>
      </c>
      <c r="D65" s="152">
        <v>1</v>
      </c>
      <c r="E65" s="153"/>
      <c r="F65" s="154">
        <v>12.45672</v>
      </c>
    </row>
    <row r="66" ht="12.75">
      <c r="D66" s="93"/>
    </row>
  </sheetData>
  <sheetProtection/>
  <protectedRanges>
    <protectedRange password="CC1E" sqref="C8" name="Range1"/>
  </protectedRanges>
  <mergeCells count="5">
    <mergeCell ref="J48:K48"/>
    <mergeCell ref="C8:E8"/>
    <mergeCell ref="B40:C40"/>
    <mergeCell ref="H40:I40"/>
    <mergeCell ref="J44:K44"/>
  </mergeCells>
  <printOptions/>
  <pageMargins left="0.75" right="0.75" top="1" bottom="1" header="0.5" footer="0.5"/>
  <pageSetup fitToHeight="1" fitToWidth="1" horizontalDpi="600" verticalDpi="600" orientation="portrait" scale="50" r:id="rId1"/>
  <headerFooter alignWithMargins="0">
    <oddFooter>&amp;C&amp;F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Local Mercury Assessment Spreadsheet</dc:title>
  <dc:subject>Local Mercury Assessment Spreadsheet</dc:subject>
  <dc:creator>eswain</dc:creator>
  <cp:keywords>The MPCA Mercury Risk Estimation Method (MMREM) is not a mechanistic model of mercury methylation and bioaccumulation, but rather combines empirical fish contamination data with the premise that mercury concentrations in fish will achieve a steady state in relation to atmospheric mercury deposition (USEPA 2001).  The MMREM assesses the incremental mercury risk associated with eating fish from water bodies near permitted or potentially permitted sources.  MMREM can be used to estimate the noncancer oral hazard quotients associated with fish tissue consumption based on increases in mercury deposition.</cp:keywords>
  <dc:description/>
  <cp:lastModifiedBy>mdymond</cp:lastModifiedBy>
  <cp:lastPrinted>2008-11-24T23:21:20Z</cp:lastPrinted>
  <dcterms:created xsi:type="dcterms:W3CDTF">2004-07-23T18:28:43Z</dcterms:created>
  <dcterms:modified xsi:type="dcterms:W3CDTF">2014-02-27T21:15:43Z</dcterms:modified>
  <cp:category/>
  <cp:version/>
  <cp:contentType/>
  <cp:contentStatus/>
</cp:coreProperties>
</file>