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T:\Holstad_Jennifer.JH\Publication Support Team\jh_CURRENT PROJECTS\# RUSH projects\Jenn Hathaway permit app\"/>
    </mc:Choice>
  </mc:AlternateContent>
  <xr:revisionPtr revIDLastSave="0" documentId="14_{BBCF2479-8685-4FF8-9660-4745D793D6AB}" xr6:coauthVersionLast="47" xr6:coauthVersionMax="47" xr10:uidLastSave="{00000000-0000-0000-0000-000000000000}"/>
  <bookViews>
    <workbookView xWindow="-23490" yWindow="930" windowWidth="21600" windowHeight="11175" tabRatio="875" xr2:uid="{FD9384D5-9FF5-4D71-B896-DD454AD757A3}"/>
  </bookViews>
  <sheets>
    <sheet name="Facility" sheetId="1" r:id="rId1"/>
    <sheet name="Contact" sheetId="2" r:id="rId2"/>
    <sheet name="EQUI &amp; IA" sheetId="3" r:id="rId3"/>
    <sheet name="STRU" sheetId="7" r:id="rId4"/>
    <sheet name="TFAC &amp; COMG" sheetId="10" r:id="rId5"/>
    <sheet name="Control Equipment" sheetId="5" r:id="rId6"/>
    <sheet name="Relationships" sheetId="6" r:id="rId7"/>
    <sheet name="AEIR Processes" sheetId="4" r:id="rId8"/>
  </sheets>
  <definedNames>
    <definedName name="_xlnm.Print_Area" localSheetId="2">'EQUI &amp; IA'!$A$1:$N$62</definedName>
    <definedName name="_xlnm.Print_Area" localSheetId="3">STRU!$A$1:$O$33</definedName>
    <definedName name="_xlnm.Print_Titles" localSheetId="2">'EQUI &amp; IA'!$1:$2</definedName>
    <definedName name="_xlnm.Print_Titles" localSheetId="6">Relationships!$1:$2</definedName>
    <definedName name="SiteName">Facility!$B$4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5" l="1"/>
  <c r="M12" i="5"/>
  <c r="M11" i="5"/>
  <c r="I21" i="7"/>
  <c r="H21" i="7"/>
  <c r="H13" i="7"/>
  <c r="I13" i="7"/>
  <c r="G24" i="3"/>
  <c r="G23" i="3"/>
  <c r="G22" i="3"/>
  <c r="M34" i="5"/>
  <c r="N34" i="5" s="1"/>
  <c r="M33" i="5"/>
  <c r="N33" i="5" s="1"/>
  <c r="M32" i="5"/>
  <c r="N32" i="5" s="1"/>
  <c r="M31" i="5"/>
  <c r="N31" i="5" s="1"/>
  <c r="M30" i="5"/>
  <c r="M29" i="5"/>
  <c r="M28" i="5"/>
  <c r="M27" i="5"/>
  <c r="M26" i="5"/>
  <c r="M25" i="5"/>
  <c r="M24" i="5"/>
  <c r="M23" i="5"/>
  <c r="M22" i="5"/>
  <c r="M21" i="5"/>
  <c r="M20" i="5"/>
  <c r="M19" i="5"/>
  <c r="I41" i="6"/>
  <c r="I38" i="6"/>
  <c r="I37" i="6"/>
  <c r="I29" i="6"/>
  <c r="I26" i="6"/>
  <c r="I25" i="6"/>
  <c r="I24" i="6"/>
  <c r="I21" i="6"/>
  <c r="I20" i="6"/>
  <c r="I14" i="6"/>
  <c r="I11" i="6"/>
  <c r="I10" i="6"/>
  <c r="N26" i="5" l="1"/>
  <c r="M14" i="5" l="1"/>
  <c r="M15" i="5"/>
  <c r="M16" i="5"/>
  <c r="N29" i="5" l="1"/>
  <c r="N21" i="5"/>
  <c r="M8" i="5" l="1"/>
  <c r="N8" i="5" s="1"/>
  <c r="M7" i="5"/>
  <c r="N7" i="5" s="1"/>
  <c r="M6" i="5"/>
  <c r="N6" i="5" s="1"/>
  <c r="N28" i="5"/>
  <c r="N24" i="5"/>
  <c r="N20" i="5"/>
  <c r="N15" i="5"/>
  <c r="N12" i="5"/>
  <c r="M4" i="5"/>
  <c r="N4" i="5" s="1"/>
  <c r="M5" i="5"/>
  <c r="N5" i="5" s="1"/>
  <c r="M3" i="5"/>
  <c r="N3" i="5" s="1"/>
  <c r="N30" i="5"/>
  <c r="N27" i="5"/>
  <c r="N25" i="5"/>
  <c r="N23" i="5"/>
  <c r="N22" i="5"/>
  <c r="N19" i="5"/>
  <c r="N16" i="5"/>
  <c r="N14" i="5"/>
  <c r="N13" i="5"/>
  <c r="N11" i="5"/>
</calcChain>
</file>

<file path=xl/sharedStrings.xml><?xml version="1.0" encoding="utf-8"?>
<sst xmlns="http://schemas.openxmlformats.org/spreadsheetml/2006/main" count="2111" uniqueCount="557">
  <si>
    <t>Facility Information</t>
  </si>
  <si>
    <t>Facility ID</t>
  </si>
  <si>
    <t>12300001</t>
  </si>
  <si>
    <t>AI ID</t>
  </si>
  <si>
    <t>376</t>
  </si>
  <si>
    <t>Facility Name</t>
  </si>
  <si>
    <t>St Paul Brass and Aluminum Foundry</t>
  </si>
  <si>
    <t>Inventory Year</t>
  </si>
  <si>
    <t>NAICS Code</t>
  </si>
  <si>
    <t>331524 - Aluminum Foundries (except Die-Casting)</t>
  </si>
  <si>
    <t>Confidential (Y/N)</t>
  </si>
  <si>
    <t>N</t>
  </si>
  <si>
    <t>Portable (Y/N)</t>
  </si>
  <si>
    <t>Street Address 1</t>
  </si>
  <si>
    <t>954 W Minnehaha Ave</t>
  </si>
  <si>
    <t>Street Address 2</t>
  </si>
  <si>
    <t>County</t>
  </si>
  <si>
    <t>RAMSEY</t>
  </si>
  <si>
    <t>City</t>
  </si>
  <si>
    <t>Saint Paul</t>
  </si>
  <si>
    <t>State</t>
  </si>
  <si>
    <t>MINNESOTA</t>
  </si>
  <si>
    <t>Zip Code</t>
  </si>
  <si>
    <t>55104</t>
  </si>
  <si>
    <t>Latitude</t>
  </si>
  <si>
    <t>Longitude</t>
  </si>
  <si>
    <t>Horizontal Collection Method</t>
  </si>
  <si>
    <t>address matching-house number</t>
  </si>
  <si>
    <t>Horizontal Accuracy (M)</t>
  </si>
  <si>
    <t>Horizontal Reference Datum</t>
  </si>
  <si>
    <t>World Geodetic System of 1984</t>
  </si>
  <si>
    <t>Source Map Scale</t>
  </si>
  <si>
    <t>Geographic Reference Point</t>
  </si>
  <si>
    <t>Points not represented by general codes 101-107, 109 or their specific codes</t>
  </si>
  <si>
    <t>Principal Product</t>
  </si>
  <si>
    <t>Number of Employees</t>
  </si>
  <si>
    <t>Status</t>
  </si>
  <si>
    <t>Operating</t>
  </si>
  <si>
    <t>Shutdown Date</t>
  </si>
  <si>
    <t>Comment</t>
  </si>
  <si>
    <t>St. Paul Brass &amp; Aluminum Foundry is located in St. Paul, Ramsey County, Minnesota. The company started in 1869 as a foundry and blacksmith operation. The company continues today to produce brass and aluminum sand castings, ranging in size from ounces to tons, for a wide variety of commercial and military applications.
The facility operates five aluminum melt furnaces and three brass furnaces. Castings are made using green sand, airset (silica sand), and permanent mold processes. Cores are made using either a cold box or hot box process.
Airset (or no-bake) molding is a phenolic urethane bonded catalyst and resin system. Green sand is a clay and water bonded sand process. 
Isocure is a cold box core process. Sand is mixed with a liquid resin. It is then blown into a vented box. A curing gas is blown into the sand filled box to instantly cure the core. It is dimensionally stable. Tooling can be made of metal, wood, or composite.  
Oil core is a baked core process. Cores are made in open or split boxes then baked in an oven. 
Shell core is a hot box process. Typically, a cast iron box is heated. Plastic resin coated sand is injected into the box. The heat fuses the sand grains creating a shell. The longer the cure, the thicker the shell.
After the casting is cooled, the sand is removed in the shakeout process. The casting is then finished by cutting off large burrs, and shotblasting to create a uniform finish.</t>
  </si>
  <si>
    <t>Contact Information</t>
  </si>
  <si>
    <t>Name</t>
  </si>
  <si>
    <t>David Hartigan</t>
  </si>
  <si>
    <t>Title</t>
  </si>
  <si>
    <t>Plant Manager</t>
  </si>
  <si>
    <t>954 Minnehaha Ave W</t>
  </si>
  <si>
    <t>55104-1543</t>
  </si>
  <si>
    <t>Email Address</t>
  </si>
  <si>
    <t>davidhartigan@stpaulfoundry.com</t>
  </si>
  <si>
    <t>Phone Number</t>
  </si>
  <si>
    <t>715-338-6303</t>
  </si>
  <si>
    <t>Phone Extension</t>
  </si>
  <si>
    <t>Fax Number</t>
  </si>
  <si>
    <t>651-488-0908</t>
  </si>
  <si>
    <t>Equipment</t>
  </si>
  <si>
    <t>Subject Item Type Description</t>
  </si>
  <si>
    <t>Subject Item ID</t>
  </si>
  <si>
    <t>Delta ID</t>
  </si>
  <si>
    <t>Description</t>
  </si>
  <si>
    <t>Manufacturer</t>
  </si>
  <si>
    <t>Model</t>
  </si>
  <si>
    <t>Max Design Capacity</t>
  </si>
  <si>
    <t>Max Design Capacity Units (numerator)</t>
  </si>
  <si>
    <t>Max Design Capacity Units (denominator)</t>
  </si>
  <si>
    <t>Material</t>
  </si>
  <si>
    <t>Construction Start Date</t>
  </si>
  <si>
    <t>Operation Start Date</t>
  </si>
  <si>
    <t>Modification Date</t>
  </si>
  <si>
    <t>Abrasive Equipment</t>
  </si>
  <si>
    <t>EQUI15</t>
  </si>
  <si>
    <t>EU006</t>
  </si>
  <si>
    <t>Wheelabrator Table Blast</t>
  </si>
  <si>
    <t>Wheelabrator</t>
  </si>
  <si>
    <t>101 223</t>
  </si>
  <si>
    <t>Unknown</t>
  </si>
  <si>
    <t>Null</t>
  </si>
  <si>
    <t>EQUI16</t>
  </si>
  <si>
    <t>EU007</t>
  </si>
  <si>
    <t>Wheelabrator Tumble Blast</t>
  </si>
  <si>
    <t>A-85838</t>
  </si>
  <si>
    <t>EQUI17</t>
  </si>
  <si>
    <t>EU008</t>
  </si>
  <si>
    <t>Goff Tumble Blast</t>
  </si>
  <si>
    <t>Goff</t>
  </si>
  <si>
    <t>197</t>
  </si>
  <si>
    <t>Dryer/Oven, Natural Gas</t>
  </si>
  <si>
    <t>EQUI14</t>
  </si>
  <si>
    <t>EU005</t>
  </si>
  <si>
    <t>Core Oven</t>
  </si>
  <si>
    <t>Despatch</t>
  </si>
  <si>
    <t>38051</t>
  </si>
  <si>
    <t>million British thermal units</t>
  </si>
  <si>
    <t>hours</t>
  </si>
  <si>
    <t>Heat</t>
  </si>
  <si>
    <t>Furnace</t>
  </si>
  <si>
    <t>EQUI2</t>
  </si>
  <si>
    <t>EU032</t>
  </si>
  <si>
    <t>Electric Induction Furnace 3</t>
  </si>
  <si>
    <t>EQUI3</t>
  </si>
  <si>
    <t>EU019</t>
  </si>
  <si>
    <t>Aluminum Melt Furnace 1</t>
  </si>
  <si>
    <t>EQUI4</t>
  </si>
  <si>
    <t>EU020</t>
  </si>
  <si>
    <t>Aluminum Melt Furnace 2</t>
  </si>
  <si>
    <t>EQUI5</t>
  </si>
  <si>
    <t>EU021</t>
  </si>
  <si>
    <t>Aluminum Melt Furnace 3</t>
  </si>
  <si>
    <t>EQUI6</t>
  </si>
  <si>
    <t>EU022</t>
  </si>
  <si>
    <t>Aluminum Melt Furnace 4</t>
  </si>
  <si>
    <t>EQUI8</t>
  </si>
  <si>
    <t>EU027</t>
  </si>
  <si>
    <t>Aluminum Melt Furnace 5</t>
  </si>
  <si>
    <t>EQUI12</t>
  </si>
  <si>
    <t>EU016</t>
  </si>
  <si>
    <t>Electric Induction Furnace 2</t>
  </si>
  <si>
    <t>Inducto Therm</t>
  </si>
  <si>
    <t>Tri-line</t>
  </si>
  <si>
    <t>EQUI23</t>
  </si>
  <si>
    <t>EU015</t>
  </si>
  <si>
    <t>Electric Induction Furnace 1</t>
  </si>
  <si>
    <t>Mixing Equipment</t>
  </si>
  <si>
    <t>EQUI9</t>
  </si>
  <si>
    <t>EU028</t>
  </si>
  <si>
    <t>Air Set Sand Mixing and Molding</t>
  </si>
  <si>
    <t>ton</t>
  </si>
  <si>
    <t>year</t>
  </si>
  <si>
    <t>Sand</t>
  </si>
  <si>
    <t>Molding Equipment</t>
  </si>
  <si>
    <t>EQUI10</t>
  </si>
  <si>
    <t>EU031</t>
  </si>
  <si>
    <t>Isocure Core Machine</t>
  </si>
  <si>
    <t>EQUI11</t>
  </si>
  <si>
    <t>EU033</t>
  </si>
  <si>
    <t>Oil Core Molding Operation</t>
  </si>
  <si>
    <t>EQUI18</t>
  </si>
  <si>
    <t>EU012</t>
  </si>
  <si>
    <t>Receiver Station/Mold Machine 1</t>
  </si>
  <si>
    <t>Hunter</t>
  </si>
  <si>
    <t>HMP 10</t>
  </si>
  <si>
    <t>EQUI19</t>
  </si>
  <si>
    <t>EU013</t>
  </si>
  <si>
    <t>Receiver Station/Mold Machine 2</t>
  </si>
  <si>
    <t>International</t>
  </si>
  <si>
    <t>EQUI20</t>
  </si>
  <si>
    <t>EU029</t>
  </si>
  <si>
    <t>Receiver Station/Mold Machine 3</t>
  </si>
  <si>
    <t>Squeezer</t>
  </si>
  <si>
    <t>EQUI21</t>
  </si>
  <si>
    <t>EU030</t>
  </si>
  <si>
    <t>Receiver Station/Mold Machine 4</t>
  </si>
  <si>
    <t>Rotolift</t>
  </si>
  <si>
    <t>Other Equipment</t>
  </si>
  <si>
    <t>EQUI13</t>
  </si>
  <si>
    <t>EU034</t>
  </si>
  <si>
    <t>Pouring/casting/cooling</t>
  </si>
  <si>
    <t>Separation Equipment</t>
  </si>
  <si>
    <t>EQUI7</t>
  </si>
  <si>
    <t>EU023</t>
  </si>
  <si>
    <t>Shakeout, Green Sand</t>
  </si>
  <si>
    <t>Hershal</t>
  </si>
  <si>
    <t>MC</t>
  </si>
  <si>
    <t>Metal</t>
  </si>
  <si>
    <t>EQUI24</t>
  </si>
  <si>
    <t>Process Heater</t>
  </si>
  <si>
    <t>EQUI22</t>
  </si>
  <si>
    <t>EU014</t>
  </si>
  <si>
    <t>Ladle Preheater</t>
  </si>
  <si>
    <r>
      <rPr>
        <strike/>
        <sz val="10"/>
        <color rgb="FF000000"/>
        <rFont val="Aptos Narrow"/>
        <family val="2"/>
        <scheme val="minor"/>
      </rPr>
      <t>Washer</t>
    </r>
    <r>
      <rPr>
        <sz val="10"/>
        <color indexed="8"/>
        <rFont val="Aptos Narrow"/>
        <family val="2"/>
        <scheme val="minor"/>
      </rPr>
      <t xml:space="preserve"> Other Equipment</t>
    </r>
  </si>
  <si>
    <t>EQUI1</t>
  </si>
  <si>
    <t>EU035</t>
  </si>
  <si>
    <t>Core wash</t>
  </si>
  <si>
    <t>Removed from Service</t>
  </si>
  <si>
    <t>NOT IN TEMPO</t>
  </si>
  <si>
    <t>EU001</t>
  </si>
  <si>
    <t>Boiler 1</t>
  </si>
  <si>
    <t>EU004</t>
  </si>
  <si>
    <t>EU009</t>
  </si>
  <si>
    <t>EU010</t>
  </si>
  <si>
    <t>Air Set sand mixing (included in EU028, Air Set Sand Mixing/Molding)</t>
  </si>
  <si>
    <t>EU011</t>
  </si>
  <si>
    <t>Sand transport (not counted explicitly, included in other sand handling operations)</t>
  </si>
  <si>
    <t>EU024</t>
  </si>
  <si>
    <t xml:space="preserve">Reclaim Sand Silo </t>
  </si>
  <si>
    <t>EU025</t>
  </si>
  <si>
    <t xml:space="preserve">Silica sand silo </t>
  </si>
  <si>
    <t>EU026</t>
  </si>
  <si>
    <t xml:space="preserve">Olivine sand silo </t>
  </si>
  <si>
    <t>Note 1.</t>
  </si>
  <si>
    <t>Insignificant Activities are listed below for quick reference.</t>
  </si>
  <si>
    <t>IA</t>
  </si>
  <si>
    <t>Silica sand silo (Airset)</t>
  </si>
  <si>
    <t>Airset Super Sacks (Alternate to sand from Airset silo)</t>
  </si>
  <si>
    <t>Shell Core Super Sacks</t>
  </si>
  <si>
    <t>Transfer Ladle Activities (Material Transfer)</t>
  </si>
  <si>
    <t>Formerly EU002</t>
  </si>
  <si>
    <t>Cut-off Band Saw 1</t>
  </si>
  <si>
    <t>Cut-off Band Saw 2</t>
  </si>
  <si>
    <t>Cut-off Band Saw 3</t>
  </si>
  <si>
    <t>Formerly EU003</t>
  </si>
  <si>
    <t>Belt Grinder Station 1 (2 grinders per station)</t>
  </si>
  <si>
    <t>Belt Grinder Station 2 (2 grinders per station)</t>
  </si>
  <si>
    <t>Belt Grinder Station 3 (2 grinders per station)</t>
  </si>
  <si>
    <t xml:space="preserve">Cut-off Circular Saw 1 </t>
  </si>
  <si>
    <t>Cut-off Circular Saw 2</t>
  </si>
  <si>
    <t>Updated information</t>
  </si>
  <si>
    <t>Note</t>
  </si>
  <si>
    <t>Stack Height (feet)</t>
  </si>
  <si>
    <t>Stack Diameter (feet)</t>
  </si>
  <si>
    <t>Stack Length (feet)</t>
  </si>
  <si>
    <t>Stack Width (feet)</t>
  </si>
  <si>
    <t>Stack Flow Rate (cubic ft/min)</t>
  </si>
  <si>
    <t>Discharge Temperature (°F)</t>
  </si>
  <si>
    <t>Flow Rate/Temp Information Source</t>
  </si>
  <si>
    <t>Discharge Direction</t>
  </si>
  <si>
    <t>Operation End Date 
(If applicable)</t>
  </si>
  <si>
    <t>Stack Still Active</t>
  </si>
  <si>
    <t>Stack/Vent</t>
  </si>
  <si>
    <t>SI001</t>
  </si>
  <si>
    <t>[1]</t>
  </si>
  <si>
    <t>Imitation stack for EU028 (default for SCC '30400350')</t>
  </si>
  <si>
    <t>Vertical</t>
  </si>
  <si>
    <t>SI002</t>
  </si>
  <si>
    <t>[2]</t>
  </si>
  <si>
    <t>Imitation stack for EU034 (default for SCC '30400239')</t>
  </si>
  <si>
    <t>SI003</t>
  </si>
  <si>
    <t>[3]</t>
  </si>
  <si>
    <t>Imitation stack for EU035 (default for SCC '30400398')</t>
  </si>
  <si>
    <t>SI004</t>
  </si>
  <si>
    <t>[4]</t>
  </si>
  <si>
    <t>Imitation stack for EU000 (default for SCC 'XXXXXXXX')</t>
  </si>
  <si>
    <t>STRU1</t>
  </si>
  <si>
    <t>SV001</t>
  </si>
  <si>
    <t>[5]</t>
  </si>
  <si>
    <t>Cutoff and Grinding (insignificant activity)</t>
  </si>
  <si>
    <t>Vertical with Rain Cap</t>
  </si>
  <si>
    <t>Y</t>
  </si>
  <si>
    <t>STRU2</t>
  </si>
  <si>
    <t>SV002</t>
  </si>
  <si>
    <t>[6]</t>
  </si>
  <si>
    <t>Shakeout</t>
  </si>
  <si>
    <t>STRU3</t>
  </si>
  <si>
    <t>SV003</t>
  </si>
  <si>
    <t>Core oven</t>
  </si>
  <si>
    <t>y</t>
  </si>
  <si>
    <t>STRU4</t>
  </si>
  <si>
    <t>SV004</t>
  </si>
  <si>
    <t>Blasting</t>
  </si>
  <si>
    <t>STRU5</t>
  </si>
  <si>
    <t>SV005</t>
  </si>
  <si>
    <t>Horizontal</t>
  </si>
  <si>
    <t>STRU6</t>
  </si>
  <si>
    <t>SV006</t>
  </si>
  <si>
    <t>Building ventilation near Airset</t>
  </si>
  <si>
    <t>STRU7</t>
  </si>
  <si>
    <t>SV007</t>
  </si>
  <si>
    <t>[7]</t>
  </si>
  <si>
    <t>STRU8</t>
  </si>
  <si>
    <t>SV008</t>
  </si>
  <si>
    <t>Molding Machine 1</t>
  </si>
  <si>
    <t>STRU9</t>
  </si>
  <si>
    <t>SV009</t>
  </si>
  <si>
    <t>Molding Machine 2</t>
  </si>
  <si>
    <t>STRU10</t>
  </si>
  <si>
    <t>SV010</t>
  </si>
  <si>
    <t>Molding Machine 3</t>
  </si>
  <si>
    <t>STRU11</t>
  </si>
  <si>
    <t>SV011</t>
  </si>
  <si>
    <t>Molding Machine 4</t>
  </si>
  <si>
    <t>STRU12</t>
  </si>
  <si>
    <t>SV012</t>
  </si>
  <si>
    <t>[8]</t>
  </si>
  <si>
    <t>Brass Melting</t>
  </si>
  <si>
    <t>STRU13</t>
  </si>
  <si>
    <t>SV013</t>
  </si>
  <si>
    <t>Aluminum Melting</t>
  </si>
  <si>
    <t>STRU14</t>
  </si>
  <si>
    <t>SV014</t>
  </si>
  <si>
    <t>Isocure core machine</t>
  </si>
  <si>
    <t>STRU15</t>
  </si>
  <si>
    <t>Shakeout Wet Collector</t>
  </si>
  <si>
    <t>Notes:</t>
  </si>
  <si>
    <t>Agency filled in defaults for: Height = 39.6 FT, Diameter = 2.7 FT, ExitGasTemperature = 99.6 F, ExitGasFlowRate = 12151 ACFM</t>
  </si>
  <si>
    <t>Agency filled in defaults for: Height = 51.9 FT, Diameter = 2.4 FT, ExitGasTemperature = 229.6 F, ExitGasFlowRate = 8453.3 ACFM</t>
  </si>
  <si>
    <t>Agency filled in defaults for: Height = 32.0 FT, Diameter = 2.1 FT, ExitGasTemperature = 157.5 F, ExitGasFlowRate = 6520.1 ACFM</t>
  </si>
  <si>
    <t>Agency filled in defaults for: Height = 28 FT, Diameter = 1 FT, ExitGasTemperature = 45 F, ExitGasFlowRate = 471.24 ACFM</t>
  </si>
  <si>
    <t>Ducted</t>
  </si>
  <si>
    <t>Delta Designation</t>
  </si>
  <si>
    <t>No Change</t>
  </si>
  <si>
    <t>Component Groups</t>
  </si>
  <si>
    <t>COMG 1</t>
  </si>
  <si>
    <t>GP003</t>
  </si>
  <si>
    <t>Shotblast</t>
  </si>
  <si>
    <t>Permittee shall operate and maintain the fabric filter (CE002) at all times any emission unit controlled by the fabric filters is in operation.</t>
  </si>
  <si>
    <t>COMG 2</t>
  </si>
  <si>
    <t>GP005</t>
  </si>
  <si>
    <t>Core Making</t>
  </si>
  <si>
    <t>Total PM-FIL &lt;=0.3 gr/dscf. This limit applies to each unit listed in COMG 2 / GP005.</t>
  </si>
  <si>
    <t>COMG 3</t>
  </si>
  <si>
    <t>GP006</t>
  </si>
  <si>
    <t>Pouring/casting/shakeout</t>
  </si>
  <si>
    <t>Remove</t>
  </si>
  <si>
    <t>Shakeout should be separated from pouring/casting/cooling. No control applied in PTE and no control claimed in AEIR for pouring/casting/cooling.</t>
  </si>
  <si>
    <t>COMG 4</t>
  </si>
  <si>
    <t>GP004</t>
  </si>
  <si>
    <t>Sand Handling</t>
  </si>
  <si>
    <t>Update emission units</t>
  </si>
  <si>
    <t>Total PM-FIL &lt;=0.3 gr/dscf. This limit applies to each unit listed in COMG 4 / GP004, individually, and at the time of the permit, all units exhausted to indoor air.</t>
  </si>
  <si>
    <t>COMG 5</t>
  </si>
  <si>
    <t>GP001</t>
  </si>
  <si>
    <t>COMG 6</t>
  </si>
  <si>
    <t>GP002</t>
  </si>
  <si>
    <t>Permittee shall operate and maintain the fabric filters (CE003 and CE005) at all times any emission unit controlled by the fabric filters is in operation.</t>
  </si>
  <si>
    <t>Component Group Members</t>
  </si>
  <si>
    <t>Group Member ID</t>
  </si>
  <si>
    <t>EQUI 15</t>
  </si>
  <si>
    <t>EQUI 16</t>
  </si>
  <si>
    <t>EQUI 17</t>
  </si>
  <si>
    <t>EQUI 9</t>
  </si>
  <si>
    <t>EQUI 10</t>
  </si>
  <si>
    <t>EQUI 11</t>
  </si>
  <si>
    <t>Control Equipment</t>
  </si>
  <si>
    <t>Association / Facility Notes</t>
  </si>
  <si>
    <t>Installation Start Date</t>
  </si>
  <si>
    <t>Pollutant Controlled</t>
  </si>
  <si>
    <t>Capture Efficiency (%)</t>
  </si>
  <si>
    <t>Destruction Collect Efficiency (%)</t>
  </si>
  <si>
    <t>Effective Control (%)</t>
  </si>
  <si>
    <t>Effective Released (Uncaptured + Uncontrolled) (%)</t>
  </si>
  <si>
    <t>Subject to CAM?</t>
  </si>
  <si>
    <t>Large or Other PSEU?</t>
  </si>
  <si>
    <t>Efficiency Basis</t>
  </si>
  <si>
    <t>Other Basis Explanation</t>
  </si>
  <si>
    <t>Bag leak detector in use?</t>
  </si>
  <si>
    <t>Operation End Date (If applicable)</t>
  </si>
  <si>
    <t>IsNew</t>
  </si>
  <si>
    <t>Control Still Active</t>
  </si>
  <si>
    <t>CE</t>
  </si>
  <si>
    <t>101-High Efficiency Particulate Air Filter (HEPA)</t>
  </si>
  <si>
    <t>AAF International</t>
  </si>
  <si>
    <t xml:space="preserve"> 1/6/2025</t>
  </si>
  <si>
    <t>Particulate Matter</t>
  </si>
  <si>
    <t>No</t>
  </si>
  <si>
    <t>CE Rule (does not apply to PM &lt; 2.5)</t>
  </si>
  <si>
    <t>NA</t>
  </si>
  <si>
    <t>Yes</t>
  </si>
  <si>
    <t>PM &lt; 10 micron</t>
  </si>
  <si>
    <t>PM &lt; 2.5 micron</t>
  </si>
  <si>
    <t>Other (Provide Details)</t>
  </si>
  <si>
    <t>based on CE rule for PM10</t>
  </si>
  <si>
    <t>Lead</t>
  </si>
  <si>
    <t>Nickel</t>
  </si>
  <si>
    <t>Manganese</t>
  </si>
  <si>
    <t>Pollutant Controlled [1]</t>
  </si>
  <si>
    <t>Cyclone Minimum Pressure Drop (in. of water column)</t>
  </si>
  <si>
    <t>Cyclone Maximum Pressure Drop (in. of water column)</t>
  </si>
  <si>
    <t>TREA 2</t>
  </si>
  <si>
    <t>CE004</t>
  </si>
  <si>
    <t>American Air Filter</t>
  </si>
  <si>
    <t>N-12
(Rotoclone)</t>
  </si>
  <si>
    <t>Updated to CE Rule 7011.0070; Hood: Not Certified</t>
  </si>
  <si>
    <t>008-Medium Efficiency Centrifugal Collector (cyclone)</t>
  </si>
  <si>
    <t>TREA 1</t>
  </si>
  <si>
    <t>CE001</t>
  </si>
  <si>
    <t>Day</t>
  </si>
  <si>
    <t>HV</t>
  </si>
  <si>
    <t>Fabric Filter Minimum Pressure Drop (in. of water column)</t>
  </si>
  <si>
    <t>Fabric Filter Maximum Pressure Drop (in. of water column)</t>
  </si>
  <si>
    <t>Brass Melt Control</t>
  </si>
  <si>
    <t>018-Fabric Filter - Low Temp, T&lt;180 Degrees F</t>
  </si>
  <si>
    <t>TREA 3</t>
  </si>
  <si>
    <t>CE005</t>
  </si>
  <si>
    <t>Flex-Kleen Corp</t>
  </si>
  <si>
    <t>84-RA-80</t>
  </si>
  <si>
    <t>COMG 6 Permit Limit; Hood Certification</t>
  </si>
  <si>
    <t>No Permit Limit; Based on PM10</t>
  </si>
  <si>
    <t>LEAD</t>
  </si>
  <si>
    <t>COMG 1 Shotblast</t>
  </si>
  <si>
    <t>TREA 4</t>
  </si>
  <si>
    <t>CE002</t>
  </si>
  <si>
    <t>A76866</t>
  </si>
  <si>
    <t>COMG 1 Permit Limit; Hood Certification</t>
  </si>
  <si>
    <t>TREA 5</t>
  </si>
  <si>
    <t>CE003</t>
  </si>
  <si>
    <t>F780139</t>
  </si>
  <si>
    <t>[1] PM-CON efficiencies set to zero (0) for all sources because the temperature of the controlled exhaust inlet is not monitored and it is unknown if the temperature is low enough to assume the condensable portion of the particulates behave as filterable particulate.</t>
  </si>
  <si>
    <t xml:space="preserve">[2] Cyclones capture and control efficiencies updated to CE Rule 7011.0070; Hood: Not Certified. </t>
  </si>
  <si>
    <t xml:space="preserve">[3] PM &lt; 2.5 micron and Lead included for purposes of estimating emissions in the permit application. </t>
  </si>
  <si>
    <t xml:space="preserve">[4] Fabric Filter control efficiencies updated to CE Rule 7011.0070; Hood: Certified. </t>
  </si>
  <si>
    <t>Relationships</t>
  </si>
  <si>
    <t>SI Category</t>
  </si>
  <si>
    <t>SI Type</t>
  </si>
  <si>
    <t>Relationship</t>
  </si>
  <si>
    <t>Related SI ID</t>
  </si>
  <si>
    <t>Stack Notes</t>
  </si>
  <si>
    <t>% Flow</t>
  </si>
  <si>
    <t>Related SI Type</t>
  </si>
  <si>
    <t>Related Delta Designation</t>
  </si>
  <si>
    <t>Relationship Start Date</t>
  </si>
  <si>
    <t>Relationship End Date</t>
  </si>
  <si>
    <t>Relationship Still Active</t>
  </si>
  <si>
    <t>is controlled by</t>
  </si>
  <si>
    <t>TREA4</t>
  </si>
  <si>
    <t>Other Emission Unit</t>
  </si>
  <si>
    <t>EQUI 4</t>
  </si>
  <si>
    <t>EU053</t>
  </si>
  <si>
    <t>Pouring/Casting/Cooling - Other Emission Unit</t>
  </si>
  <si>
    <t>sends to</t>
  </si>
  <si>
    <t>External</t>
  </si>
  <si>
    <t>Dryer/Oven, Natural Gas Firing Method</t>
  </si>
  <si>
    <t>is controlled in parallel by</t>
  </si>
  <si>
    <t>TREA3</t>
  </si>
  <si>
    <t>Internal</t>
  </si>
  <si>
    <t>TREA5</t>
  </si>
  <si>
    <t xml:space="preserve">is controlled by </t>
  </si>
  <si>
    <t>Building Vent</t>
  </si>
  <si>
    <t>Isocure core machine - Silica Sand</t>
  </si>
  <si>
    <t>Oil core molding operation - Silica Sand</t>
  </si>
  <si>
    <t>Receiving Station/Mold Machine 1 - Green Sand</t>
  </si>
  <si>
    <t>Receiving Station/Mold Machine 2 - Green Sand</t>
  </si>
  <si>
    <t>Receiving Station/Mold Machine 3 - Green Sand</t>
  </si>
  <si>
    <t>Receiving Station/Mold Machine 4 - Green Sand</t>
  </si>
  <si>
    <t>TREA2</t>
  </si>
  <si>
    <t>Not Previously Included in Relationships</t>
  </si>
  <si>
    <t>AEIR Processes</t>
  </si>
  <si>
    <t>Unit ID</t>
  </si>
  <si>
    <t>Subject Item</t>
  </si>
  <si>
    <t>Unit Description</t>
  </si>
  <si>
    <t>Process ID</t>
  </si>
  <si>
    <t xml:space="preserve">Note </t>
  </si>
  <si>
    <t>Source Classification Code</t>
  </si>
  <si>
    <t>Process Description</t>
  </si>
  <si>
    <t>Throughput Material</t>
  </si>
  <si>
    <t>Throughput Amount</t>
  </si>
  <si>
    <t>Throughput Units</t>
  </si>
  <si>
    <t>Heat Content (MMBTU)</t>
  </si>
  <si>
    <t>Heat Content Denominator Units</t>
  </si>
  <si>
    <t>Ash (%)</t>
  </si>
  <si>
    <t>Sulfur (%)</t>
  </si>
  <si>
    <t>Actual Hours Per Year</t>
  </si>
  <si>
    <t>Average Days Per Week</t>
  </si>
  <si>
    <t>Average Hours Per Day</t>
  </si>
  <si>
    <t>Actual Weeks Per Year</t>
  </si>
  <si>
    <t>Winter Activity (Jan, Feb, Dec)</t>
  </si>
  <si>
    <t>Spring Activity (Mar, Apr, May)</t>
  </si>
  <si>
    <t>Summer Activity (Jun, Jul, Aug)</t>
  </si>
  <si>
    <t>Fall Activity (Sep, Oct, Nov)</t>
  </si>
  <si>
    <t>Start Date</t>
  </si>
  <si>
    <t>End Date</t>
  </si>
  <si>
    <t>EU000</t>
  </si>
  <si>
    <t>Non-Permitted Emissions for AT and GHG</t>
  </si>
  <si>
    <t>PD001</t>
  </si>
  <si>
    <t>99999999</t>
  </si>
  <si>
    <t>[1]; remove</t>
  </si>
  <si>
    <t>30400351</t>
  </si>
  <si>
    <t>Core baking</t>
  </si>
  <si>
    <t>SAND</t>
  </si>
  <si>
    <t>TON</t>
  </si>
  <si>
    <t>PD002</t>
  </si>
  <si>
    <t>10200603</t>
  </si>
  <si>
    <t>Natural gas</t>
  </si>
  <si>
    <t>NATURAL GAS</t>
  </si>
  <si>
    <t>E6FT3</t>
  </si>
  <si>
    <t>PD003</t>
  </si>
  <si>
    <t>[2]; remove</t>
  </si>
  <si>
    <t>Core Oven - Core Wash</t>
  </si>
  <si>
    <t>30400340</t>
  </si>
  <si>
    <t>Abrasive grinding</t>
  </si>
  <si>
    <t>METAL</t>
  </si>
  <si>
    <t>30400350</t>
  </si>
  <si>
    <t>Sand handling</t>
  </si>
  <si>
    <t>Molding process resumed due to increased customer demand.</t>
  </si>
  <si>
    <t>Natural Gas - Uncontrolled</t>
  </si>
  <si>
    <t>30400224</t>
  </si>
  <si>
    <t>Brass melting</t>
  </si>
  <si>
    <t>CHARGE</t>
  </si>
  <si>
    <t>Brass melting - uncontrolled</t>
  </si>
  <si>
    <t>Brass Melting - uncontrolled</t>
  </si>
  <si>
    <t>30400138</t>
  </si>
  <si>
    <t>Aluminum melting</t>
  </si>
  <si>
    <t>Aluminum Melt Furnace 3 was broken-down throughout the entirety of 2024.</t>
  </si>
  <si>
    <t>30400331</t>
  </si>
  <si>
    <t>Previous year used total metal throughput, but EU023 Shakeout is only used on the EU012, EU013, EU029, EU030 molding lines. 114.4 tons reflects total metal throughput from these moldings lines.</t>
  </si>
  <si>
    <t>Shakeout Uncontrolled</t>
  </si>
  <si>
    <t>Melting</t>
  </si>
  <si>
    <t>EU027 was utilized more heavily due to EU021 not being in a functioning state.</t>
  </si>
  <si>
    <t>Air set sand mix mold</t>
  </si>
  <si>
    <t>30405001</t>
  </si>
  <si>
    <t>Additive</t>
  </si>
  <si>
    <t>MATERIAL</t>
  </si>
  <si>
    <t>Previous year reported throughput amount in pounds, not tons.</t>
  </si>
  <si>
    <t>Molding process temporarily moved to a different department due to labor shortages.</t>
  </si>
  <si>
    <t>Isocure part 1</t>
  </si>
  <si>
    <t>Volume of work from our customers decreased in this process.</t>
  </si>
  <si>
    <t>Process was not in use during 2024.</t>
  </si>
  <si>
    <t>30400239</t>
  </si>
  <si>
    <t>Brass Pouring</t>
  </si>
  <si>
    <t>CASTINGS</t>
  </si>
  <si>
    <t>30400114</t>
  </si>
  <si>
    <t>Aluminum Pouring</t>
  </si>
  <si>
    <t>30400398</t>
  </si>
  <si>
    <t>Core Wash</t>
  </si>
  <si>
    <t>GAL</t>
  </si>
  <si>
    <t>EU005 PD003 is duplicate of EU035 PD001. Emission calculations assume 100% of the VOC and volatile HAP content from the core wash evaporates in EU005 core oven.</t>
  </si>
  <si>
    <t>Oil Core Muller</t>
  </si>
  <si>
    <t>Green Sand Muller (not counted explicitly, included in receiving station/mold machines)</t>
  </si>
  <si>
    <t>Core Muller (not counted explicitly, included in core molding machine emissions)</t>
  </si>
  <si>
    <t>Tinker Omega</t>
  </si>
  <si>
    <t>LL12</t>
  </si>
  <si>
    <t>Redford</t>
  </si>
  <si>
    <t>Shell Core Machine w/Heater, Small 1</t>
  </si>
  <si>
    <t>Shell Core Machine w/Heater, Small 2</t>
  </si>
  <si>
    <t>Shell Core Machine w/Heater, Large</t>
  </si>
  <si>
    <t>HP43A</t>
  </si>
  <si>
    <t>HP44A</t>
  </si>
  <si>
    <t>H-163-334</t>
  </si>
  <si>
    <t>Not ducted to specific unit, building exhaust fan for all uncaptured Shakeout, Green Sand</t>
  </si>
  <si>
    <t>Passive vent</t>
  </si>
  <si>
    <t>Not ducted to specific unit, building exhaust fan</t>
  </si>
  <si>
    <t>TREA6</t>
  </si>
  <si>
    <t>Whirl Air</t>
  </si>
  <si>
    <t>TREA 6</t>
  </si>
  <si>
    <t>TREA 7</t>
  </si>
  <si>
    <t>Shakeout,
Green Sand</t>
  </si>
  <si>
    <t>New HEPA Installed After TREA3/5</t>
  </si>
  <si>
    <t>CE Rule 7011.0070; Hood: Not Certified</t>
  </si>
  <si>
    <t>TREA7</t>
  </si>
  <si>
    <t>Overhead Door near Airset</t>
  </si>
  <si>
    <t>620-80</t>
  </si>
  <si>
    <t>Cutoff and Grinding (IA-Finishing)</t>
  </si>
  <si>
    <t>[1] Exterior Vent - Cutoff and Grinding Cyclone Vent (SV001 / STRU1) is associated with IA-Finishing Activities. IA activities are not assigned EQUI numbers; therefore, are not included above.</t>
  </si>
  <si>
    <t>Knockout, Silica Sand</t>
  </si>
  <si>
    <t>Knockout,
Silica Sand</t>
  </si>
  <si>
    <t>Summary of Existing Permit Requirements</t>
  </si>
  <si>
    <r>
      <t xml:space="preserve">Ladle Preheater
</t>
    </r>
    <r>
      <rPr>
        <sz val="10"/>
        <rFont val="Aptos Narrow"/>
        <family val="2"/>
        <scheme val="minor"/>
      </rPr>
      <t>(No control claimed in PTE)</t>
    </r>
  </si>
  <si>
    <t>Isocure Specialty Sand Sacks (Alternate to sand from Airset silo)</t>
  </si>
  <si>
    <t xml:space="preserve">Reclaim Silica Sand Silo </t>
  </si>
  <si>
    <t>Reclaim Silica Sand Silo for Overflow</t>
  </si>
  <si>
    <t>`</t>
  </si>
  <si>
    <t>EQUI 22</t>
  </si>
  <si>
    <t>EU 014</t>
  </si>
  <si>
    <t xml:space="preserve">2007 permit identified a process as EU028 Airset Shell Core, but the description is Airset (or no-bake) molding as a phenolic urethane bonded catalyst and resin system. </t>
  </si>
  <si>
    <t>057-Wet Cyclone Separator</t>
  </si>
  <si>
    <t>EQUI22
(Requesting IA designation)</t>
  </si>
  <si>
    <t>Structure</t>
  </si>
  <si>
    <t>057-Wet Cyclone Separator
This is a Rotoclone, "wet" dust collector. PTE updated to reflect uncertified hood allowable control claim for wet cyclone separator.</t>
  </si>
  <si>
    <t>Update due to HEPA</t>
  </si>
  <si>
    <t>Total PM-FIL &lt;=0.3 gr/dscf. This limit applies to each unit listed in COMG 1 / GP003.</t>
  </si>
  <si>
    <t>Total PM-FIL &lt;=0.3 gr/dscf. This limit applies to each unit listed in COMG 5 / GP001.</t>
  </si>
  <si>
    <t>Total PM-FIL &lt;=0.3 gr/dscf. This limit applies to each unit listed in COMG 6 / GP002.</t>
  </si>
  <si>
    <t>Insignificant Activity</t>
  </si>
  <si>
    <t>No occurrences of uncontrolled emissions.</t>
  </si>
  <si>
    <t xml:space="preserve">The particulate matter emission factors historically used in the Annual Emissions Inventory Report (AEIR) were obtained from the EPA WebFIRE SCC 30400351 Secondary Metal Production; Grey Iron Foundries; Core Ovens. The Web Fire emission factors in lb/ton sand handled are not included in AP-42, Section 12.10. The Web Fire factors are reported to be from "other EPA documents, State data, or other miscellaneous sources", and no other information is provided to establish the emission factors presented are similar to the facility's operations. Further, the AP-42, Section 12.10 emission factor for "core making, baking" is reported as SCC 30400319. The footnote associated with the AP-42 emission factor is based on the reference: Written communication from Dean Packard, Department Of Natural Resources, Madison, WI, to Douglas Seeley, Alliance Technology, Bedford, MA, April 15, 1982. This April 15, 1982 written communication was not available and it is unclear what percentage of emissions should be associated with either core making or core baking. The facility has estimated particulate matter emissions from core and mold making at the various stations, and therefore, it is assumed all particulate matter emissions are assumed to already be accounted for and EU005 PD001 is double counting emissions. </t>
  </si>
  <si>
    <t>Confi-dential (Y/N)</t>
  </si>
  <si>
    <t>GH2R-212P-2050-GALV</t>
  </si>
  <si>
    <t>Source Still Active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</si>
</sst>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color indexed="8"/>
      <name val="Arial"/>
    </font>
    <font>
      <sz val="10"/>
      <color indexed="8"/>
      <name val="Calibri"/>
      <family val="2"/>
    </font>
    <font>
      <b/>
      <sz val="12"/>
      <name val="Calibri"/>
      <family val="2"/>
    </font>
    <font>
      <sz val="14"/>
      <name val="Calibri"/>
      <family val="2"/>
    </font>
    <font>
      <sz val="10"/>
      <name val="Calibri"/>
      <family val="2"/>
    </font>
    <font>
      <u/>
      <sz val="10"/>
      <name val="Calibri"/>
      <family val="2"/>
    </font>
    <font>
      <sz val="8"/>
      <name val="Arial"/>
      <family val="2"/>
    </font>
    <font>
      <b/>
      <sz val="10"/>
      <name val="Aptos Narrow"/>
      <family val="2"/>
      <scheme val="minor"/>
    </font>
    <font>
      <sz val="10"/>
      <name val="Aptos Narrow"/>
      <family val="2"/>
      <scheme val="minor"/>
    </font>
    <font>
      <sz val="10"/>
      <color indexed="8"/>
      <name val="Aptos Narrow"/>
      <family val="2"/>
      <scheme val="minor"/>
    </font>
    <font>
      <strike/>
      <sz val="10"/>
      <color indexed="8"/>
      <name val="Aptos Narrow"/>
      <family val="2"/>
      <scheme val="minor"/>
    </font>
    <font>
      <strike/>
      <sz val="10"/>
      <name val="Aptos Narrow"/>
      <family val="2"/>
      <scheme val="minor"/>
    </font>
    <font>
      <sz val="10"/>
      <color rgb="FF000000"/>
      <name val="Aptos Narrow"/>
      <family val="2"/>
      <scheme val="minor"/>
    </font>
    <font>
      <b/>
      <sz val="10"/>
      <color theme="0"/>
      <name val="Aptos Narrow"/>
      <family val="2"/>
      <scheme val="minor"/>
    </font>
    <font>
      <b/>
      <sz val="10"/>
      <color rgb="FFFFFFFF"/>
      <name val="Aptos Narrow"/>
      <family val="2"/>
    </font>
    <font>
      <b/>
      <sz val="14"/>
      <color indexed="8"/>
      <name val="Aptos Narrow"/>
      <family val="2"/>
      <scheme val="minor"/>
    </font>
    <font>
      <sz val="10"/>
      <color indexed="8"/>
      <name val="Arial"/>
      <family val="2"/>
    </font>
    <font>
      <sz val="10"/>
      <color rgb="FFFF0000"/>
      <name val="Aptos Narrow"/>
      <family val="2"/>
      <scheme val="minor"/>
    </font>
    <font>
      <b/>
      <sz val="10"/>
      <color rgb="FFFFFFFF"/>
      <name val="Aptos Narrow"/>
      <family val="2"/>
      <scheme val="minor"/>
    </font>
    <font>
      <strike/>
      <sz val="10"/>
      <color rgb="FF000000"/>
      <name val="Aptos Narrow"/>
      <family val="2"/>
      <scheme val="minor"/>
    </font>
  </fonts>
  <fills count="5">
    <fill>
      <patternFill patternType="none"/>
    </fill>
    <fill>
      <patternFill patternType="gray125"/>
    </fill>
    <fill>
      <patternFill patternType="solid">
        <fgColor theme="3" tint="0.89999084444715716"/>
        <bgColor indexed="64"/>
      </patternFill>
    </fill>
    <fill>
      <patternFill patternType="solid">
        <fgColor rgb="FF455F27"/>
        <bgColor indexed="64"/>
      </patternFill>
    </fill>
    <fill>
      <patternFill patternType="solid">
        <fgColor rgb="FFBDC4C2"/>
        <bgColor indexed="64"/>
      </patternFill>
    </fill>
  </fills>
  <borders count="22">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rgb="FFBDC4C2"/>
      </left>
      <right style="medium">
        <color rgb="FFBDC4C2"/>
      </right>
      <top/>
      <bottom style="medium">
        <color rgb="FFBDC4C2"/>
      </bottom>
      <diagonal/>
    </border>
    <border>
      <left style="medium">
        <color rgb="FFBDC4C2"/>
      </left>
      <right style="medium">
        <color rgb="FFBDC4C2"/>
      </right>
      <top style="medium">
        <color rgb="FFBDC4C2"/>
      </top>
      <bottom style="medium">
        <color rgb="FFBDC4C2"/>
      </bottom>
      <diagonal/>
    </border>
    <border>
      <left style="medium">
        <color rgb="FFBDC4C2"/>
      </left>
      <right style="thin">
        <color rgb="FFBDC4C2"/>
      </right>
      <top style="medium">
        <color rgb="FFBDC4C2"/>
      </top>
      <bottom style="medium">
        <color rgb="FFBDC4C2"/>
      </bottom>
      <diagonal/>
    </border>
    <border>
      <left style="thin">
        <color rgb="FFBDC4C2"/>
      </left>
      <right style="thin">
        <color rgb="FFBDC4C2"/>
      </right>
      <top style="medium">
        <color rgb="FFBDC4C2"/>
      </top>
      <bottom style="medium">
        <color rgb="FFBDC4C2"/>
      </bottom>
      <diagonal/>
    </border>
    <border>
      <left style="thin">
        <color rgb="FFBDC4C2"/>
      </left>
      <right style="medium">
        <color rgb="FFBDC4C2"/>
      </right>
      <top style="medium">
        <color rgb="FFBDC4C2"/>
      </top>
      <bottom style="medium">
        <color rgb="FFBDC4C2"/>
      </bottom>
      <diagonal/>
    </border>
    <border>
      <left style="medium">
        <color rgb="FFBDC4C2"/>
      </left>
      <right style="medium">
        <color rgb="FFBDC4C2"/>
      </right>
      <top style="medium">
        <color rgb="FFBDC4C2"/>
      </top>
      <bottom/>
      <diagonal/>
    </border>
    <border>
      <left style="medium">
        <color rgb="FFBDC4C2"/>
      </left>
      <right style="medium">
        <color rgb="FFBDC4C2"/>
      </right>
      <top/>
      <bottom/>
      <diagonal/>
    </border>
    <border>
      <left style="medium">
        <color rgb="FFBDC4C2"/>
      </left>
      <right/>
      <top style="medium">
        <color rgb="FFBDC4C2"/>
      </top>
      <bottom style="medium">
        <color rgb="FFBDC4C2"/>
      </bottom>
      <diagonal/>
    </border>
    <border>
      <left/>
      <right/>
      <top style="medium">
        <color rgb="FFBDC4C2"/>
      </top>
      <bottom style="medium">
        <color rgb="FFBDC4C2"/>
      </bottom>
      <diagonal/>
    </border>
    <border>
      <left/>
      <right style="medium">
        <color rgb="FFBDC4C2"/>
      </right>
      <top style="medium">
        <color rgb="FFBDC4C2"/>
      </top>
      <bottom style="medium">
        <color rgb="FFBDC4C2"/>
      </bottom>
      <diagonal/>
    </border>
    <border>
      <left style="medium">
        <color rgb="FFBDC4C2"/>
      </left>
      <right/>
      <top/>
      <bottom style="medium">
        <color rgb="FFBDC4C2"/>
      </bottom>
      <diagonal/>
    </border>
    <border>
      <left/>
      <right/>
      <top/>
      <bottom style="medium">
        <color rgb="FFBDC4C2"/>
      </bottom>
      <diagonal/>
    </border>
    <border>
      <left style="medium">
        <color rgb="FFBDC4C2"/>
      </left>
      <right style="thin">
        <color indexed="64"/>
      </right>
      <top style="thin">
        <color indexed="64"/>
      </top>
      <bottom style="medium">
        <color theme="1"/>
      </bottom>
      <diagonal/>
    </border>
  </borders>
  <cellStyleXfs count="6">
    <xf numFmtId="0" fontId="0" fillId="0" borderId="0" applyNumberFormat="0" applyFont="0" applyFill="0" applyBorder="0" applyAlignment="0" applyProtection="0"/>
    <xf numFmtId="0" fontId="9" fillId="0" borderId="10"/>
    <xf numFmtId="0" fontId="14" fillId="3" borderId="14">
      <alignment horizontal="left"/>
    </xf>
    <xf numFmtId="0" fontId="15" fillId="0" borderId="0"/>
    <xf numFmtId="0" fontId="9" fillId="0" borderId="15"/>
    <xf numFmtId="0" fontId="16" fillId="0" borderId="0" applyNumberFormat="0" applyFont="0" applyFill="0" applyBorder="0" applyAlignment="0" applyProtection="0"/>
  </cellStyleXfs>
  <cellXfs count="190">
    <xf numFmtId="0" fontId="0" fillId="0" borderId="0" xfId="0"/>
    <xf numFmtId="0" fontId="3" fillId="0" borderId="0" xfId="0" applyFont="1"/>
    <xf numFmtId="0" fontId="4" fillId="0" borderId="1" xfId="0" applyFont="1" applyFill="1" applyBorder="1" applyAlignment="1" applyProtection="1">
      <alignment horizontal="left" vertical="top" wrapText="1"/>
    </xf>
    <xf numFmtId="49" fontId="4" fillId="0" borderId="2" xfId="0" applyNumberFormat="1" applyFont="1" applyFill="1" applyBorder="1" applyAlignment="1" applyProtection="1"/>
    <xf numFmtId="0" fontId="4" fillId="0" borderId="0" xfId="0" applyFont="1"/>
    <xf numFmtId="0" fontId="4" fillId="0" borderId="3" xfId="0" applyFont="1" applyFill="1" applyBorder="1" applyProtection="1"/>
    <xf numFmtId="49" fontId="4" fillId="0" borderId="4" xfId="0" applyNumberFormat="1" applyFont="1" applyFill="1" applyBorder="1" applyAlignment="1" applyProtection="1"/>
    <xf numFmtId="0" fontId="4" fillId="0" borderId="4" xfId="0" applyNumberFormat="1" applyFont="1" applyFill="1" applyBorder="1" applyAlignment="1" applyProtection="1">
      <alignment horizontal="left"/>
    </xf>
    <xf numFmtId="1" fontId="4" fillId="0" borderId="4" xfId="0" applyNumberFormat="1" applyFont="1" applyFill="1" applyBorder="1" applyAlignment="1" applyProtection="1">
      <alignment horizontal="left"/>
    </xf>
    <xf numFmtId="0" fontId="4" fillId="0" borderId="0" xfId="0" applyFont="1" applyBorder="1"/>
    <xf numFmtId="14" fontId="4" fillId="0" borderId="4" xfId="0" applyNumberFormat="1" applyFont="1" applyFill="1" applyBorder="1" applyAlignment="1" applyProtection="1">
      <alignment horizontal="left"/>
    </xf>
    <xf numFmtId="0" fontId="4" fillId="0" borderId="5" xfId="0" applyFont="1" applyFill="1" applyBorder="1" applyProtection="1"/>
    <xf numFmtId="49" fontId="4" fillId="0" borderId="6" xfId="0" applyNumberFormat="1" applyFont="1" applyFill="1" applyBorder="1" applyAlignment="1" applyProtection="1">
      <alignment wrapText="1"/>
    </xf>
    <xf numFmtId="0" fontId="4" fillId="0" borderId="0" xfId="0" applyFont="1" applyFill="1" applyProtection="1"/>
    <xf numFmtId="0" fontId="4" fillId="0" borderId="0" xfId="0" applyFont="1" applyAlignment="1">
      <alignment horizontal="left"/>
    </xf>
    <xf numFmtId="49" fontId="4" fillId="0" borderId="2" xfId="0" applyNumberFormat="1" applyFont="1" applyFill="1" applyBorder="1" applyProtection="1"/>
    <xf numFmtId="49" fontId="4" fillId="0" borderId="4" xfId="0" applyNumberFormat="1" applyFont="1" applyFill="1" applyBorder="1" applyProtection="1"/>
    <xf numFmtId="49" fontId="5" fillId="0" borderId="4" xfId="0" applyNumberFormat="1" applyFont="1" applyFill="1" applyBorder="1" applyAlignment="1" applyProtection="1"/>
    <xf numFmtId="49" fontId="4" fillId="0" borderId="6" xfId="0" applyNumberFormat="1" applyFont="1" applyFill="1" applyBorder="1" applyProtection="1"/>
    <xf numFmtId="0" fontId="4" fillId="0" borderId="1" xfId="0" applyNumberFormat="1" applyFont="1" applyFill="1" applyBorder="1" applyAlignment="1" applyProtection="1"/>
    <xf numFmtId="0" fontId="4" fillId="0" borderId="3" xfId="0" applyNumberFormat="1" applyFont="1" applyFill="1" applyBorder="1" applyAlignment="1" applyProtection="1"/>
    <xf numFmtId="0" fontId="4" fillId="0" borderId="5" xfId="0" applyNumberFormat="1" applyFont="1" applyFill="1" applyBorder="1" applyAlignment="1" applyProtection="1"/>
    <xf numFmtId="49" fontId="4" fillId="0" borderId="8" xfId="0" applyNumberFormat="1" applyFont="1" applyFill="1" applyBorder="1" applyAlignment="1" applyProtection="1">
      <alignment horizontal="left" vertical="top"/>
    </xf>
    <xf numFmtId="0" fontId="4" fillId="0" borderId="8" xfId="0" applyNumberFormat="1" applyFont="1" applyFill="1" applyBorder="1" applyAlignment="1" applyProtection="1">
      <alignment horizontal="left" vertical="top" wrapText="1"/>
    </xf>
    <xf numFmtId="49" fontId="4" fillId="0" borderId="8" xfId="0" applyNumberFormat="1" applyFont="1" applyFill="1" applyBorder="1" applyAlignment="1" applyProtection="1">
      <alignment horizontal="left" vertical="top" wrapText="1"/>
    </xf>
    <xf numFmtId="0" fontId="4" fillId="0" borderId="8" xfId="0" applyFont="1" applyFill="1" applyBorder="1" applyAlignment="1" applyProtection="1">
      <alignment horizontal="left" vertical="top"/>
    </xf>
    <xf numFmtId="2" fontId="4" fillId="0" borderId="8" xfId="0" applyNumberFormat="1" applyFont="1" applyFill="1" applyBorder="1" applyAlignment="1" applyProtection="1">
      <alignment horizontal="left" vertical="top"/>
    </xf>
    <xf numFmtId="1" fontId="4" fillId="0" borderId="8" xfId="0" applyNumberFormat="1" applyFont="1" applyFill="1" applyBorder="1" applyAlignment="1" applyProtection="1">
      <alignment horizontal="left" vertical="top"/>
    </xf>
    <xf numFmtId="164" fontId="4" fillId="0" borderId="8" xfId="0" applyNumberFormat="1" applyFont="1" applyFill="1" applyBorder="1" applyAlignment="1" applyProtection="1">
      <alignment horizontal="left" vertical="top"/>
    </xf>
    <xf numFmtId="14" fontId="4" fillId="0" borderId="8" xfId="0" applyNumberFormat="1" applyFont="1" applyFill="1" applyBorder="1" applyAlignment="1" applyProtection="1">
      <alignment horizontal="left" vertical="top"/>
    </xf>
    <xf numFmtId="0" fontId="1" fillId="0" borderId="0" xfId="0" applyFont="1" applyAlignment="1">
      <alignment horizontal="left" vertical="top"/>
    </xf>
    <xf numFmtId="0" fontId="9" fillId="0" borderId="0" xfId="0" applyFont="1" applyBorder="1" applyAlignment="1"/>
    <xf numFmtId="0" fontId="9" fillId="0" borderId="0" xfId="0" applyFont="1" applyBorder="1" applyAlignment="1">
      <alignment horizontal="left"/>
    </xf>
    <xf numFmtId="0" fontId="0" fillId="0" borderId="0" xfId="0" applyAlignment="1">
      <alignment horizontal="left"/>
    </xf>
    <xf numFmtId="0" fontId="13" fillId="0" borderId="0" xfId="0" applyFont="1" applyAlignment="1">
      <alignment wrapText="1"/>
    </xf>
    <xf numFmtId="0" fontId="8" fillId="0" borderId="0" xfId="0" applyFont="1"/>
    <xf numFmtId="0" fontId="9" fillId="0" borderId="0" xfId="0" applyFont="1"/>
    <xf numFmtId="0" fontId="13" fillId="0" borderId="0" xfId="0" applyFont="1" applyBorder="1" applyAlignment="1">
      <alignment wrapText="1"/>
    </xf>
    <xf numFmtId="0" fontId="9" fillId="0" borderId="0" xfId="0" applyFont="1" applyBorder="1"/>
    <xf numFmtId="49" fontId="8" fillId="0" borderId="0" xfId="0" applyNumberFormat="1" applyFont="1" applyFill="1" applyBorder="1" applyAlignment="1" applyProtection="1"/>
    <xf numFmtId="0" fontId="9" fillId="0" borderId="0" xfId="0" applyFont="1" applyAlignment="1">
      <alignment horizontal="left"/>
    </xf>
    <xf numFmtId="0" fontId="15" fillId="0" borderId="0" xfId="0" applyFont="1" applyBorder="1" applyAlignment="1"/>
    <xf numFmtId="0" fontId="14" fillId="3" borderId="11" xfId="0" applyFont="1" applyFill="1" applyBorder="1" applyAlignment="1">
      <alignment horizontal="left"/>
    </xf>
    <xf numFmtId="0" fontId="14" fillId="3" borderId="12" xfId="0" applyFont="1" applyFill="1" applyBorder="1" applyAlignment="1">
      <alignment horizontal="left"/>
    </xf>
    <xf numFmtId="0" fontId="14" fillId="3" borderId="10" xfId="0" applyFont="1" applyFill="1" applyBorder="1" applyAlignment="1">
      <alignment horizontal="left"/>
    </xf>
    <xf numFmtId="0" fontId="9" fillId="0" borderId="10" xfId="0" applyFont="1" applyBorder="1" applyAlignment="1">
      <alignment horizontal="left"/>
    </xf>
    <xf numFmtId="0" fontId="9" fillId="0" borderId="9" xfId="0" applyFont="1" applyBorder="1" applyAlignment="1">
      <alignment horizontal="left"/>
    </xf>
    <xf numFmtId="0" fontId="9" fillId="0" borderId="14" xfId="0" applyFont="1" applyBorder="1" applyAlignment="1">
      <alignment horizontal="left"/>
    </xf>
    <xf numFmtId="0" fontId="9" fillId="0" borderId="10" xfId="0" applyFont="1" applyBorder="1" applyAlignment="1"/>
    <xf numFmtId="0" fontId="10" fillId="0" borderId="10" xfId="0" applyFont="1" applyBorder="1" applyAlignment="1"/>
    <xf numFmtId="0" fontId="10" fillId="0" borderId="10" xfId="0" applyFont="1" applyBorder="1" applyAlignment="1">
      <alignment horizontal="left"/>
    </xf>
    <xf numFmtId="0" fontId="11" fillId="0" borderId="10" xfId="0" applyNumberFormat="1" applyFont="1" applyFill="1" applyBorder="1" applyAlignment="1" applyProtection="1">
      <alignment vertical="top"/>
    </xf>
    <xf numFmtId="0" fontId="8" fillId="0" borderId="10" xfId="0" applyNumberFormat="1" applyFont="1" applyFill="1" applyBorder="1" applyAlignment="1" applyProtection="1">
      <alignment vertical="top"/>
    </xf>
    <xf numFmtId="0" fontId="9" fillId="0" borderId="10" xfId="0" applyFont="1" applyFill="1" applyBorder="1" applyAlignment="1"/>
    <xf numFmtId="0" fontId="9" fillId="0" borderId="14" xfId="0" applyFont="1" applyBorder="1" applyAlignment="1"/>
    <xf numFmtId="0" fontId="9" fillId="0" borderId="14" xfId="0" applyFont="1" applyFill="1" applyBorder="1" applyAlignment="1"/>
    <xf numFmtId="0" fontId="9" fillId="0" borderId="15" xfId="0" applyFont="1" applyBorder="1" applyAlignment="1"/>
    <xf numFmtId="0" fontId="9" fillId="0" borderId="15" xfId="0" applyFont="1" applyBorder="1" applyAlignment="1">
      <alignment horizontal="left"/>
    </xf>
    <xf numFmtId="0" fontId="9" fillId="0" borderId="9" xfId="0" applyFont="1" applyBorder="1" applyAlignment="1"/>
    <xf numFmtId="0" fontId="9" fillId="0" borderId="9" xfId="0" applyFont="1" applyFill="1" applyBorder="1" applyAlignment="1"/>
    <xf numFmtId="0" fontId="14" fillId="3" borderId="14" xfId="0" applyFont="1" applyFill="1" applyBorder="1" applyAlignment="1">
      <alignment horizontal="left"/>
    </xf>
    <xf numFmtId="0" fontId="9" fillId="0" borderId="10" xfId="1"/>
    <xf numFmtId="0" fontId="9" fillId="0" borderId="14" xfId="1" applyBorder="1"/>
    <xf numFmtId="0" fontId="9" fillId="0" borderId="15" xfId="1" applyBorder="1"/>
    <xf numFmtId="0" fontId="9" fillId="0" borderId="9" xfId="1" applyBorder="1"/>
    <xf numFmtId="0" fontId="9" fillId="2" borderId="10" xfId="1" applyFill="1"/>
    <xf numFmtId="0" fontId="8" fillId="2" borderId="0" xfId="0" applyFont="1" applyFill="1"/>
    <xf numFmtId="0" fontId="14" fillId="3" borderId="14" xfId="2" applyAlignment="1">
      <alignment horizontal="left" wrapText="1"/>
    </xf>
    <xf numFmtId="0" fontId="8" fillId="0" borderId="0" xfId="0" applyFont="1" applyFill="1"/>
    <xf numFmtId="0" fontId="12" fillId="0" borderId="0" xfId="0" applyFont="1" applyFill="1" applyAlignment="1">
      <alignment vertical="center"/>
    </xf>
    <xf numFmtId="0" fontId="15" fillId="0" borderId="0" xfId="3"/>
    <xf numFmtId="0" fontId="9" fillId="0" borderId="0" xfId="3" applyFont="1"/>
    <xf numFmtId="0" fontId="8" fillId="0" borderId="0" xfId="0" applyFont="1" applyAlignment="1">
      <alignment horizontal="left"/>
    </xf>
    <xf numFmtId="0" fontId="8" fillId="0" borderId="0" xfId="0" applyFont="1" applyFill="1" applyAlignment="1">
      <alignment horizontal="left"/>
    </xf>
    <xf numFmtId="0" fontId="12" fillId="0" borderId="0" xfId="0" applyFont="1" applyFill="1" applyAlignment="1">
      <alignment horizontal="left" vertical="center"/>
    </xf>
    <xf numFmtId="49" fontId="4" fillId="2" borderId="8" xfId="0" applyNumberFormat="1" applyFont="1" applyFill="1" applyBorder="1" applyAlignment="1" applyProtection="1">
      <alignment horizontal="left" vertical="top"/>
    </xf>
    <xf numFmtId="0" fontId="9" fillId="2" borderId="0" xfId="0" applyFont="1" applyFill="1" applyAlignment="1">
      <alignment horizontal="left"/>
    </xf>
    <xf numFmtId="0" fontId="9" fillId="2" borderId="14" xfId="1" applyFill="1" applyBorder="1"/>
    <xf numFmtId="0" fontId="9" fillId="0" borderId="14" xfId="4" applyBorder="1"/>
    <xf numFmtId="0" fontId="9" fillId="0" borderId="15" xfId="4"/>
    <xf numFmtId="0" fontId="9" fillId="0" borderId="9" xfId="4" applyBorder="1"/>
    <xf numFmtId="0" fontId="9" fillId="0" borderId="0" xfId="0" applyFont="1" applyAlignment="1">
      <alignment vertical="top"/>
    </xf>
    <xf numFmtId="0" fontId="18" fillId="3" borderId="14" xfId="2" applyFont="1" applyAlignment="1">
      <alignment horizontal="left" wrapText="1"/>
    </xf>
    <xf numFmtId="0" fontId="7" fillId="0" borderId="0" xfId="0" applyFont="1" applyFill="1" applyAlignment="1">
      <alignment horizontal="center" wrapText="1"/>
    </xf>
    <xf numFmtId="0" fontId="8" fillId="0" borderId="10" xfId="0" applyFont="1" applyBorder="1"/>
    <xf numFmtId="0" fontId="9" fillId="4" borderId="10" xfId="1" applyFill="1"/>
    <xf numFmtId="0" fontId="8" fillId="2" borderId="10" xfId="0" applyFont="1" applyFill="1" applyBorder="1"/>
    <xf numFmtId="0" fontId="9" fillId="2" borderId="10" xfId="0" applyFont="1" applyFill="1" applyBorder="1" applyAlignment="1">
      <alignment vertical="top"/>
    </xf>
    <xf numFmtId="0" fontId="9" fillId="0" borderId="0" xfId="0" applyFont="1" applyAlignment="1">
      <alignment horizontal="left" vertical="top" wrapText="1"/>
    </xf>
    <xf numFmtId="14" fontId="9" fillId="0" borderId="0" xfId="0" applyNumberFormat="1" applyFont="1" applyAlignment="1">
      <alignment horizontal="left" vertical="top" wrapText="1"/>
    </xf>
    <xf numFmtId="0" fontId="9" fillId="0" borderId="0" xfId="0" applyFont="1" applyFill="1" applyAlignment="1">
      <alignment horizontal="left" vertical="top" wrapText="1"/>
    </xf>
    <xf numFmtId="0" fontId="18" fillId="3" borderId="14" xfId="2" applyFont="1" applyAlignment="1">
      <alignment horizontal="left" vertical="top" wrapText="1"/>
    </xf>
    <xf numFmtId="14" fontId="18" fillId="3" borderId="14" xfId="2" applyNumberFormat="1" applyFont="1" applyAlignment="1">
      <alignment horizontal="left" vertical="top" wrapText="1"/>
    </xf>
    <xf numFmtId="14" fontId="9" fillId="0" borderId="0" xfId="0" applyNumberFormat="1" applyFont="1" applyFill="1" applyAlignment="1">
      <alignment horizontal="left" vertical="top" wrapText="1"/>
    </xf>
    <xf numFmtId="0" fontId="7" fillId="0" borderId="0" xfId="0" applyFont="1" applyAlignment="1">
      <alignment horizontal="left" vertical="top" wrapText="1"/>
    </xf>
    <xf numFmtId="0" fontId="9" fillId="0" borderId="10" xfId="1" applyAlignment="1">
      <alignment horizontal="left" vertical="top" wrapText="1"/>
    </xf>
    <xf numFmtId="0" fontId="9" fillId="0" borderId="10" xfId="1" quotePrefix="1" applyAlignment="1">
      <alignment horizontal="left" vertical="top" wrapText="1"/>
    </xf>
    <xf numFmtId="0" fontId="9" fillId="2" borderId="10" xfId="1" applyFill="1" applyAlignment="1">
      <alignment horizontal="left" vertical="top" wrapText="1"/>
    </xf>
    <xf numFmtId="14" fontId="9" fillId="0" borderId="10" xfId="1" applyNumberFormat="1" applyAlignment="1">
      <alignment horizontal="left" vertical="top" wrapText="1"/>
    </xf>
    <xf numFmtId="0" fontId="0" fillId="0" borderId="0" xfId="0" applyAlignment="1">
      <alignment horizontal="left" vertical="top" wrapText="1"/>
    </xf>
    <xf numFmtId="0" fontId="0" fillId="0" borderId="0" xfId="0" applyFill="1" applyAlignment="1">
      <alignment horizontal="left" vertical="top" wrapText="1"/>
    </xf>
    <xf numFmtId="0" fontId="9" fillId="0" borderId="0" xfId="0" applyFont="1" applyAlignment="1">
      <alignment horizontal="left" wrapText="1"/>
    </xf>
    <xf numFmtId="0" fontId="9" fillId="0" borderId="0" xfId="0" applyFont="1" applyFill="1" applyAlignment="1">
      <alignment horizontal="left" wrapText="1"/>
    </xf>
    <xf numFmtId="0" fontId="9" fillId="0" borderId="10" xfId="1" applyAlignment="1">
      <alignment horizontal="left" vertical="top"/>
    </xf>
    <xf numFmtId="0" fontId="9" fillId="0" borderId="0" xfId="0" applyFont="1" applyFill="1" applyAlignment="1">
      <alignment horizontal="left"/>
    </xf>
    <xf numFmtId="0" fontId="9" fillId="0" borderId="0" xfId="0" applyFont="1" applyFill="1"/>
    <xf numFmtId="0" fontId="9" fillId="2" borderId="10" xfId="1" applyFill="1" applyAlignment="1">
      <alignment horizontal="left" vertical="top"/>
    </xf>
    <xf numFmtId="0" fontId="10" fillId="0" borderId="10" xfId="1" applyFont="1" applyAlignment="1">
      <alignment horizontal="left" vertical="top"/>
    </xf>
    <xf numFmtId="0" fontId="10" fillId="0" borderId="10" xfId="1" applyFont="1" applyAlignment="1">
      <alignment horizontal="left" vertical="top" wrapText="1"/>
    </xf>
    <xf numFmtId="0" fontId="17" fillId="0" borderId="0" xfId="0" applyFont="1" applyFill="1"/>
    <xf numFmtId="0" fontId="18" fillId="3" borderId="14" xfId="2" applyFont="1" applyAlignment="1">
      <alignment wrapText="1"/>
    </xf>
    <xf numFmtId="14" fontId="9" fillId="2" borderId="10" xfId="1" applyNumberFormat="1" applyFill="1" applyAlignment="1">
      <alignment horizontal="left" vertical="top" wrapText="1"/>
    </xf>
    <xf numFmtId="2" fontId="9" fillId="2" borderId="10" xfId="1" applyNumberFormat="1" applyFill="1" applyAlignment="1">
      <alignment horizontal="left" vertical="top"/>
    </xf>
    <xf numFmtId="0" fontId="9" fillId="0" borderId="0" xfId="0" applyFont="1" applyAlignment="1">
      <alignment horizontal="center" vertical="top"/>
    </xf>
    <xf numFmtId="0" fontId="18" fillId="3" borderId="14" xfId="2" applyFont="1" applyAlignment="1">
      <alignment horizontal="center" wrapText="1"/>
    </xf>
    <xf numFmtId="0" fontId="9" fillId="4" borderId="10" xfId="1" applyFill="1" applyAlignment="1">
      <alignment horizontal="center"/>
    </xf>
    <xf numFmtId="0" fontId="9" fillId="0" borderId="10" xfId="1" applyAlignment="1">
      <alignment vertical="top"/>
    </xf>
    <xf numFmtId="14" fontId="9" fillId="0" borderId="10" xfId="1" applyNumberFormat="1" applyAlignment="1">
      <alignment horizontal="left" vertical="top"/>
    </xf>
    <xf numFmtId="0" fontId="9" fillId="2" borderId="10" xfId="1" applyFill="1" applyAlignment="1">
      <alignment vertical="top"/>
    </xf>
    <xf numFmtId="14" fontId="9" fillId="2" borderId="10" xfId="1" applyNumberFormat="1" applyFill="1" applyAlignment="1">
      <alignment horizontal="left" vertical="top"/>
    </xf>
    <xf numFmtId="0" fontId="9" fillId="0" borderId="10" xfId="1" applyAlignment="1">
      <alignment vertical="top" wrapText="1"/>
    </xf>
    <xf numFmtId="0" fontId="15" fillId="0" borderId="0" xfId="0" applyFont="1" applyAlignment="1">
      <alignment horizontal="left"/>
    </xf>
    <xf numFmtId="0" fontId="15" fillId="0" borderId="0" xfId="3" applyAlignment="1">
      <alignment horizontal="left" vertical="top"/>
    </xf>
    <xf numFmtId="0" fontId="8" fillId="0" borderId="10" xfId="0" applyFont="1" applyBorder="1" applyAlignment="1">
      <alignment horizontal="center"/>
    </xf>
    <xf numFmtId="0" fontId="8" fillId="2" borderId="10" xfId="0" applyFont="1" applyFill="1" applyBorder="1" applyAlignment="1">
      <alignment horizontal="center"/>
    </xf>
    <xf numFmtId="1" fontId="8" fillId="0" borderId="10" xfId="0" applyNumberFormat="1" applyFont="1" applyBorder="1" applyAlignment="1">
      <alignment horizontal="center"/>
    </xf>
    <xf numFmtId="1" fontId="8" fillId="2" borderId="10" xfId="0" applyNumberFormat="1" applyFont="1" applyFill="1" applyBorder="1" applyAlignment="1">
      <alignment horizontal="center"/>
    </xf>
    <xf numFmtId="0" fontId="14" fillId="3" borderId="21" xfId="2" applyNumberFormat="1" applyFont="1" applyFill="1" applyBorder="1" applyAlignment="1">
      <alignment horizontal="left" wrapText="1"/>
    </xf>
    <xf numFmtId="0" fontId="2" fillId="0" borderId="7" xfId="0" applyFont="1" applyFill="1" applyBorder="1" applyAlignment="1" applyProtection="1">
      <alignment horizontal="center"/>
    </xf>
    <xf numFmtId="0" fontId="2" fillId="0" borderId="0" xfId="0" applyFont="1" applyFill="1" applyBorder="1" applyAlignment="1" applyProtection="1">
      <alignment horizontal="center"/>
    </xf>
    <xf numFmtId="0" fontId="4" fillId="0" borderId="0" xfId="0" applyFont="1" applyFill="1" applyAlignment="1" applyProtection="1">
      <alignment horizontal="left" wrapText="1"/>
    </xf>
    <xf numFmtId="0" fontId="9" fillId="0" borderId="10" xfId="1"/>
    <xf numFmtId="0" fontId="9" fillId="0" borderId="16" xfId="1" applyBorder="1" applyAlignment="1">
      <alignment horizontal="left"/>
    </xf>
    <xf numFmtId="0" fontId="9" fillId="0" borderId="17" xfId="1" applyBorder="1" applyAlignment="1">
      <alignment horizontal="left"/>
    </xf>
    <xf numFmtId="0" fontId="9" fillId="0" borderId="18" xfId="1" applyBorder="1" applyAlignment="1">
      <alignment horizontal="left"/>
    </xf>
    <xf numFmtId="0" fontId="14" fillId="3" borderId="19" xfId="2" applyBorder="1" applyAlignment="1">
      <alignment horizontal="left" wrapText="1"/>
    </xf>
    <xf numFmtId="0" fontId="14" fillId="3" borderId="20" xfId="2" applyBorder="1" applyAlignment="1">
      <alignment horizontal="left" wrapText="1"/>
    </xf>
    <xf numFmtId="0" fontId="14" fillId="3" borderId="12" xfId="0" applyFont="1" applyFill="1" applyBorder="1" applyAlignment="1">
      <alignment horizontal="left"/>
    </xf>
    <xf numFmtId="0" fontId="14" fillId="3" borderId="13" xfId="0" applyFont="1" applyFill="1" applyBorder="1" applyAlignment="1">
      <alignment horizontal="left"/>
    </xf>
    <xf numFmtId="0" fontId="9" fillId="0" borderId="14" xfId="0" applyFont="1" applyBorder="1" applyAlignment="1">
      <alignment horizontal="left"/>
    </xf>
    <xf numFmtId="0" fontId="9" fillId="0" borderId="9" xfId="0" applyFont="1" applyBorder="1" applyAlignment="1">
      <alignment horizontal="left"/>
    </xf>
    <xf numFmtId="0" fontId="9" fillId="0" borderId="10" xfId="0" applyFont="1" applyBorder="1" applyAlignment="1">
      <alignment horizontal="left"/>
    </xf>
    <xf numFmtId="0" fontId="9" fillId="0" borderId="10" xfId="0" applyFont="1" applyFill="1" applyBorder="1" applyAlignment="1">
      <alignment horizontal="left"/>
    </xf>
    <xf numFmtId="14" fontId="9" fillId="2" borderId="10" xfId="0" applyNumberFormat="1" applyFont="1" applyFill="1" applyBorder="1" applyAlignment="1">
      <alignment horizontal="center" vertical="top"/>
    </xf>
    <xf numFmtId="0" fontId="8" fillId="2" borderId="10" xfId="0" applyFont="1" applyFill="1" applyBorder="1" applyAlignment="1">
      <alignment horizontal="left" vertical="center"/>
    </xf>
    <xf numFmtId="0" fontId="8" fillId="0" borderId="10" xfId="0" applyFont="1" applyBorder="1" applyAlignment="1">
      <alignment vertical="center"/>
    </xf>
    <xf numFmtId="0" fontId="9" fillId="0" borderId="10" xfId="0" applyFont="1" applyBorder="1" applyAlignment="1">
      <alignment horizontal="center" vertical="top"/>
    </xf>
    <xf numFmtId="0" fontId="9" fillId="2" borderId="10" xfId="0" applyFont="1" applyFill="1" applyBorder="1" applyAlignment="1">
      <alignment horizontal="center" vertical="top"/>
    </xf>
    <xf numFmtId="0" fontId="8" fillId="0" borderId="10" xfId="0" applyFont="1" applyFill="1" applyBorder="1" applyAlignment="1">
      <alignment horizontal="left" vertical="center"/>
    </xf>
    <xf numFmtId="0" fontId="9" fillId="0" borderId="10" xfId="0" applyFont="1" applyBorder="1" applyAlignment="1">
      <alignment horizontal="center" vertical="top" wrapText="1"/>
    </xf>
    <xf numFmtId="0" fontId="9" fillId="2" borderId="10" xfId="0" applyFont="1" applyFill="1" applyBorder="1" applyAlignment="1">
      <alignment horizontal="left" vertical="top" wrapText="1"/>
    </xf>
    <xf numFmtId="0" fontId="9" fillId="2" borderId="10" xfId="0" applyFont="1" applyFill="1" applyBorder="1" applyAlignment="1">
      <alignment horizontal="left" vertical="top"/>
    </xf>
    <xf numFmtId="0" fontId="9" fillId="0" borderId="10" xfId="0" applyFont="1" applyBorder="1" applyAlignment="1">
      <alignment horizontal="left" vertical="top"/>
    </xf>
    <xf numFmtId="0" fontId="9" fillId="2" borderId="10" xfId="0" applyFont="1" applyFill="1" applyBorder="1" applyAlignment="1">
      <alignment vertical="top" wrapText="1"/>
    </xf>
    <xf numFmtId="0" fontId="9" fillId="2" borderId="10" xfId="0" applyFont="1" applyFill="1" applyBorder="1" applyAlignment="1">
      <alignment vertical="top"/>
    </xf>
    <xf numFmtId="0" fontId="9" fillId="0" borderId="14" xfId="0" applyFont="1" applyBorder="1" applyAlignment="1">
      <alignment horizontal="center" vertical="top"/>
    </xf>
    <xf numFmtId="0" fontId="9" fillId="0" borderId="15" xfId="0" applyFont="1" applyBorder="1" applyAlignment="1">
      <alignment horizontal="center" vertical="top"/>
    </xf>
    <xf numFmtId="0" fontId="9" fillId="0" borderId="9" xfId="0" applyFont="1" applyBorder="1" applyAlignment="1">
      <alignment horizontal="center" vertical="top"/>
    </xf>
    <xf numFmtId="0" fontId="9" fillId="0" borderId="14" xfId="0" applyFont="1" applyBorder="1" applyAlignment="1">
      <alignment horizontal="left" vertical="top"/>
    </xf>
    <xf numFmtId="0" fontId="9" fillId="0" borderId="15" xfId="0" applyFont="1" applyBorder="1" applyAlignment="1">
      <alignment horizontal="left" vertical="top"/>
    </xf>
    <xf numFmtId="0" fontId="9" fillId="0" borderId="9" xfId="0" applyFont="1" applyBorder="1" applyAlignment="1">
      <alignment horizontal="left" vertical="top"/>
    </xf>
    <xf numFmtId="0" fontId="9" fillId="0" borderId="10" xfId="0" applyFont="1" applyBorder="1" applyAlignment="1">
      <alignment vertical="top" wrapText="1"/>
    </xf>
    <xf numFmtId="0" fontId="9" fillId="0" borderId="10" xfId="0" applyFont="1" applyBorder="1" applyAlignment="1">
      <alignment vertical="top"/>
    </xf>
    <xf numFmtId="0" fontId="9" fillId="0" borderId="14" xfId="0" applyFont="1" applyBorder="1" applyAlignment="1">
      <alignment vertical="top"/>
    </xf>
    <xf numFmtId="0" fontId="9" fillId="0" borderId="15" xfId="0" applyFont="1" applyBorder="1" applyAlignment="1">
      <alignment vertical="top"/>
    </xf>
    <xf numFmtId="0" fontId="9" fillId="0" borderId="9" xfId="0" applyFont="1" applyBorder="1" applyAlignment="1">
      <alignment vertical="top"/>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9" xfId="0" applyFont="1" applyBorder="1" applyAlignment="1">
      <alignment horizontal="left" vertical="center"/>
    </xf>
    <xf numFmtId="0" fontId="8" fillId="0" borderId="14" xfId="0" applyFont="1" applyFill="1" applyBorder="1" applyAlignment="1">
      <alignment horizontal="left" vertical="center"/>
    </xf>
    <xf numFmtId="0" fontId="8" fillId="0" borderId="15" xfId="0" applyFont="1" applyFill="1" applyBorder="1" applyAlignment="1">
      <alignment horizontal="left" vertical="center"/>
    </xf>
    <xf numFmtId="0" fontId="8" fillId="0" borderId="9" xfId="0" applyFont="1" applyFill="1" applyBorder="1" applyAlignment="1">
      <alignment horizontal="left" vertical="center"/>
    </xf>
    <xf numFmtId="0" fontId="14" fillId="3" borderId="16" xfId="2" applyBorder="1" applyAlignment="1">
      <alignment horizontal="left" vertical="top"/>
    </xf>
    <xf numFmtId="0" fontId="14" fillId="3" borderId="17" xfId="2" applyBorder="1" applyAlignment="1">
      <alignment horizontal="left" vertical="top"/>
    </xf>
    <xf numFmtId="0" fontId="9" fillId="0" borderId="10" xfId="1" applyAlignment="1">
      <alignment horizontal="left" vertical="top" wrapText="1"/>
    </xf>
    <xf numFmtId="0" fontId="9" fillId="0" borderId="14" xfId="1" applyBorder="1" applyAlignment="1">
      <alignment horizontal="left" vertical="top" wrapText="1"/>
    </xf>
    <xf numFmtId="0" fontId="9" fillId="0" borderId="15" xfId="1" applyBorder="1" applyAlignment="1">
      <alignment horizontal="left" vertical="top" wrapText="1"/>
    </xf>
    <xf numFmtId="0" fontId="9" fillId="0" borderId="9" xfId="1" applyBorder="1" applyAlignment="1">
      <alignment horizontal="left" vertical="top" wrapText="1"/>
    </xf>
    <xf numFmtId="0" fontId="9" fillId="2" borderId="14" xfId="1" applyFill="1" applyBorder="1" applyAlignment="1">
      <alignment horizontal="left" vertical="top" wrapText="1"/>
    </xf>
    <xf numFmtId="0" fontId="9" fillId="2" borderId="15" xfId="1" applyFill="1" applyBorder="1" applyAlignment="1">
      <alignment horizontal="left" vertical="top" wrapText="1"/>
    </xf>
    <xf numFmtId="0" fontId="9" fillId="2" borderId="9" xfId="1" applyFill="1" applyBorder="1" applyAlignment="1">
      <alignment horizontal="left" vertical="top" wrapText="1"/>
    </xf>
    <xf numFmtId="49" fontId="4" fillId="0" borderId="2" xfId="0" applyNumberFormat="1" applyFont="1" applyFill="1" applyBorder="1" applyAlignment="1" applyProtection="1">
      <alignment horizontal="left" vertical="top"/>
    </xf>
    <xf numFmtId="49" fontId="4" fillId="0" borderId="4" xfId="0" applyNumberFormat="1" applyFont="1" applyFill="1" applyBorder="1" applyAlignment="1" applyProtection="1">
      <alignment horizontal="left" vertical="top"/>
    </xf>
    <xf numFmtId="49" fontId="4" fillId="0" borderId="6" xfId="0" applyNumberFormat="1" applyFont="1" applyFill="1" applyBorder="1" applyAlignment="1" applyProtection="1">
      <alignment horizontal="left" vertical="top"/>
    </xf>
    <xf numFmtId="0" fontId="4" fillId="0" borderId="2"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6" xfId="0" applyNumberFormat="1" applyFont="1" applyFill="1" applyBorder="1" applyAlignment="1" applyProtection="1">
      <alignment horizontal="left" vertical="top" wrapText="1"/>
    </xf>
    <xf numFmtId="49" fontId="4" fillId="2" borderId="2" xfId="0" applyNumberFormat="1" applyFont="1" applyFill="1" applyBorder="1" applyAlignment="1" applyProtection="1">
      <alignment horizontal="left" vertical="top"/>
    </xf>
    <xf numFmtId="49" fontId="4" fillId="2" borderId="6" xfId="0" applyNumberFormat="1" applyFont="1" applyFill="1" applyBorder="1" applyAlignment="1" applyProtection="1">
      <alignment horizontal="left" vertical="top"/>
    </xf>
    <xf numFmtId="0" fontId="1" fillId="0" borderId="0" xfId="0" applyFont="1" applyAlignment="1">
      <alignment horizontal="left" vertical="top" wrapText="1"/>
    </xf>
  </cellXfs>
  <cellStyles count="6">
    <cellStyle name="BIC Table Cell 1" xfId="1" xr:uid="{9B064A46-BBF0-4FBD-AF6D-2D2A522ABCF7}"/>
    <cellStyle name="BIC Table Cell 2" xfId="4" xr:uid="{BE6C829F-AB6A-4E7D-A419-474D44304337}"/>
    <cellStyle name="BIC Table Title" xfId="3" xr:uid="{7A603813-738C-4535-AD34-F1538866EFDA}"/>
    <cellStyle name="BIC Title Cell 1" xfId="2" xr:uid="{1F40415D-BAD7-4DD7-9AF0-C5CAD423F1A3}"/>
    <cellStyle name="Normal" xfId="0" builtinId="0"/>
    <cellStyle name="Normal 2" xfId="5" xr:uid="{BC40B462-98CC-43F0-8958-C8370F286D7F}"/>
  </cellStyles>
  <dxfs count="19">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Narrow"/>
        <family val="2"/>
        <scheme val="minor"/>
      </font>
      <numFmt numFmtId="30" formatCode="@"/>
      <fill>
        <patternFill patternType="none">
          <fgColor indexed="64"/>
          <bgColor indexed="65"/>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indexed="8"/>
        <name val="Aptos Narrow"/>
        <family val="2"/>
        <scheme val="minor"/>
      </font>
      <alignment horizontal="left" vertical="top" textRotation="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top" textRotation="0" indent="0" justifyLastLine="0" shrinkToFit="0" readingOrder="0"/>
    </dxf>
    <dxf>
      <alignment horizontal="left" vertical="bottom" textRotation="0" wrapText="1"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80808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BDC4C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EA6F063-2036-4A18-8469-26961479CAFA}" name="Table1" displayName="Table1" ref="A2:O21" totalsRowShown="0" headerRowDxfId="18" dataDxfId="17" tableBorderDxfId="16" totalsRowBorderDxfId="15" headerRowCellStyle="BIC Title Cell 1">
  <autoFilter ref="A2:O21" xr:uid="{CEA6F063-2036-4A18-8469-26961479CAFA}"/>
  <tableColumns count="15">
    <tableColumn id="1" xr3:uid="{42031D00-C325-45C2-BBDA-BF2284A1EAC0}" name="Subject Item Type Description" dataDxfId="14"/>
    <tableColumn id="2" xr3:uid="{19DF7961-39D4-4511-B7FC-385C55B505CE}" name="Subject Item ID" dataDxfId="13"/>
    <tableColumn id="3" xr3:uid="{FA64CB1A-DFD0-45A4-B95C-BDDCCE5666AF}" name="Delta ID" dataDxfId="12"/>
    <tableColumn id="4" xr3:uid="{1999C6E6-4DED-4BAB-9338-DF28112B3F3C}" name="Note" dataDxfId="11"/>
    <tableColumn id="5" xr3:uid="{979D521A-2B46-4428-BDBE-C5070CB557A4}" name="Description" dataDxfId="10"/>
    <tableColumn id="6" xr3:uid="{CCAE9CA2-DB2A-413B-A9BB-B44C2EC055D8}" name="Stack Height (feet)" dataDxfId="9"/>
    <tableColumn id="7" xr3:uid="{23766697-D082-4F2B-B8DD-73CF4D4E9518}" name="Stack Diameter (feet)" dataDxfId="8"/>
    <tableColumn id="8" xr3:uid="{401490FD-1C43-4107-8A83-8E301C090337}" name="Stack Length (feet)" dataDxfId="7"/>
    <tableColumn id="9" xr3:uid="{80F70131-38A0-4689-A35B-C3D33DFE4F2A}" name="Stack Width (feet)" dataDxfId="6"/>
    <tableColumn id="10" xr3:uid="{4CBA6AFA-D110-4EA4-9AA4-486E01652967}" name="Stack Flow Rate (cubic ft/min)" dataDxfId="5"/>
    <tableColumn id="11" xr3:uid="{76A8EC68-8209-45A0-B6FD-73D676237FF1}" name="Discharge Temperature (°F)" dataDxfId="4"/>
    <tableColumn id="12" xr3:uid="{F45A0428-FA5D-4CF4-9F67-1E14A5E77619}" name="Flow Rate/Temp Information Source" dataDxfId="3"/>
    <tableColumn id="13" xr3:uid="{0D1C9DB9-B3D7-4DCB-A04A-DD0D6A03E193}" name="Discharge Direction" dataDxfId="2"/>
    <tableColumn id="14" xr3:uid="{FE6C6849-420D-4C6D-ABA2-EB81828E0BBB}" name="Operation End Date _x000a_(If applicable)" dataDxfId="1"/>
    <tableColumn id="15" xr3:uid="{B8CA970D-AF0E-4647-A540-5EB3A80A2B63}" name="Stack Still Active" dataDxfId="0"/>
  </tableColumns>
  <tableStyleInfo name="TableStyleMedium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3A703-4A6D-45D3-9909-3D5079C7523D}">
  <sheetPr codeName="Sheet1">
    <pageSetUpPr fitToPage="1"/>
  </sheetPr>
  <dimension ref="A1:B53"/>
  <sheetViews>
    <sheetView tabSelected="1" topLeftCell="A3" zoomScaleNormal="100" workbookViewId="0">
      <selection activeCell="B9" sqref="B9"/>
    </sheetView>
  </sheetViews>
  <sheetFormatPr defaultColWidth="9.1796875" defaultRowHeight="12.75" customHeight="1" x14ac:dyDescent="0.3"/>
  <cols>
    <col min="1" max="1" width="31.54296875" style="4" customWidth="1"/>
    <col min="2" max="2" width="71.54296875" style="14" customWidth="1"/>
    <col min="3" max="16384" width="9.1796875" style="4"/>
  </cols>
  <sheetData>
    <row r="1" spans="1:2" s="1" customFormat="1" ht="18.5" x14ac:dyDescent="0.45">
      <c r="A1" s="128" t="s">
        <v>0</v>
      </c>
      <c r="B1" s="129"/>
    </row>
    <row r="2" spans="1:2" ht="15" customHeight="1" x14ac:dyDescent="0.3">
      <c r="A2" s="2" t="s">
        <v>1</v>
      </c>
      <c r="B2" s="3" t="s">
        <v>2</v>
      </c>
    </row>
    <row r="3" spans="1:2" ht="13" x14ac:dyDescent="0.3">
      <c r="A3" s="5" t="s">
        <v>3</v>
      </c>
      <c r="B3" s="6" t="s">
        <v>4</v>
      </c>
    </row>
    <row r="4" spans="1:2" ht="13" x14ac:dyDescent="0.3">
      <c r="A4" s="5" t="s">
        <v>5</v>
      </c>
      <c r="B4" s="6" t="s">
        <v>6</v>
      </c>
    </row>
    <row r="5" spans="1:2" ht="13" x14ac:dyDescent="0.3">
      <c r="A5" s="5" t="s">
        <v>7</v>
      </c>
      <c r="B5" s="6">
        <v>2024</v>
      </c>
    </row>
    <row r="6" spans="1:2" ht="13" x14ac:dyDescent="0.3">
      <c r="A6" s="5" t="s">
        <v>8</v>
      </c>
      <c r="B6" s="6" t="s">
        <v>9</v>
      </c>
    </row>
    <row r="7" spans="1:2" ht="13" x14ac:dyDescent="0.3">
      <c r="A7" s="5" t="s">
        <v>10</v>
      </c>
      <c r="B7" s="6" t="s">
        <v>11</v>
      </c>
    </row>
    <row r="8" spans="1:2" ht="13" x14ac:dyDescent="0.3">
      <c r="A8" s="5" t="s">
        <v>12</v>
      </c>
      <c r="B8" s="6" t="s">
        <v>11</v>
      </c>
    </row>
    <row r="9" spans="1:2" ht="13" x14ac:dyDescent="0.3">
      <c r="A9" s="5" t="s">
        <v>13</v>
      </c>
      <c r="B9" s="6" t="s">
        <v>14</v>
      </c>
    </row>
    <row r="10" spans="1:2" ht="13" x14ac:dyDescent="0.3">
      <c r="A10" s="5" t="s">
        <v>15</v>
      </c>
      <c r="B10" s="6"/>
    </row>
    <row r="11" spans="1:2" ht="13" x14ac:dyDescent="0.3">
      <c r="A11" s="5" t="s">
        <v>16</v>
      </c>
      <c r="B11" s="6" t="s">
        <v>17</v>
      </c>
    </row>
    <row r="12" spans="1:2" ht="13" x14ac:dyDescent="0.3">
      <c r="A12" s="5" t="s">
        <v>18</v>
      </c>
      <c r="B12" s="6" t="s">
        <v>19</v>
      </c>
    </row>
    <row r="13" spans="1:2" ht="13" x14ac:dyDescent="0.3">
      <c r="A13" s="5" t="s">
        <v>20</v>
      </c>
      <c r="B13" s="6" t="s">
        <v>21</v>
      </c>
    </row>
    <row r="14" spans="1:2" ht="13" x14ac:dyDescent="0.3">
      <c r="A14" s="5" t="s">
        <v>22</v>
      </c>
      <c r="B14" s="6" t="s">
        <v>23</v>
      </c>
    </row>
    <row r="15" spans="1:2" ht="13" x14ac:dyDescent="0.3">
      <c r="A15" s="5" t="s">
        <v>24</v>
      </c>
      <c r="B15" s="7">
        <v>44.962600000000002</v>
      </c>
    </row>
    <row r="16" spans="1:2" ht="13" x14ac:dyDescent="0.3">
      <c r="A16" s="5" t="s">
        <v>25</v>
      </c>
      <c r="B16" s="7">
        <v>-93.140500000000003</v>
      </c>
    </row>
    <row r="17" spans="1:2" ht="13" x14ac:dyDescent="0.3">
      <c r="A17" s="5" t="s">
        <v>26</v>
      </c>
      <c r="B17" s="6" t="s">
        <v>27</v>
      </c>
    </row>
    <row r="18" spans="1:2" ht="13" x14ac:dyDescent="0.3">
      <c r="A18" s="5" t="s">
        <v>28</v>
      </c>
      <c r="B18" s="7">
        <v>1000</v>
      </c>
    </row>
    <row r="19" spans="1:2" ht="13" x14ac:dyDescent="0.3">
      <c r="A19" s="5" t="s">
        <v>29</v>
      </c>
      <c r="B19" s="6" t="s">
        <v>30</v>
      </c>
    </row>
    <row r="20" spans="1:2" ht="13" x14ac:dyDescent="0.3">
      <c r="A20" s="5" t="s">
        <v>31</v>
      </c>
      <c r="B20" s="6"/>
    </row>
    <row r="21" spans="1:2" ht="13" x14ac:dyDescent="0.3">
      <c r="A21" s="5" t="s">
        <v>32</v>
      </c>
      <c r="B21" s="6" t="s">
        <v>33</v>
      </c>
    </row>
    <row r="22" spans="1:2" ht="13" x14ac:dyDescent="0.3">
      <c r="A22" s="5" t="s">
        <v>34</v>
      </c>
      <c r="B22" s="6"/>
    </row>
    <row r="23" spans="1:2" s="9" customFormat="1" ht="13" x14ac:dyDescent="0.3">
      <c r="A23" s="5" t="s">
        <v>35</v>
      </c>
      <c r="B23" s="8"/>
    </row>
    <row r="24" spans="1:2" ht="13" x14ac:dyDescent="0.3">
      <c r="A24" s="5" t="s">
        <v>36</v>
      </c>
      <c r="B24" s="6" t="s">
        <v>37</v>
      </c>
    </row>
    <row r="25" spans="1:2" ht="13" x14ac:dyDescent="0.3">
      <c r="A25" s="5" t="s">
        <v>38</v>
      </c>
      <c r="B25" s="10"/>
    </row>
    <row r="26" spans="1:2" ht="13" x14ac:dyDescent="0.3">
      <c r="A26" s="11" t="s">
        <v>39</v>
      </c>
      <c r="B26" s="12"/>
    </row>
    <row r="27" spans="1:2" ht="13" x14ac:dyDescent="0.3">
      <c r="A27" s="13"/>
    </row>
    <row r="28" spans="1:2" ht="12.75" customHeight="1" x14ac:dyDescent="0.3">
      <c r="A28" s="130" t="s">
        <v>40</v>
      </c>
      <c r="B28" s="130"/>
    </row>
    <row r="29" spans="1:2" ht="13" x14ac:dyDescent="0.3">
      <c r="A29" s="130"/>
      <c r="B29" s="130"/>
    </row>
    <row r="30" spans="1:2" ht="13" x14ac:dyDescent="0.3">
      <c r="A30" s="130"/>
      <c r="B30" s="130"/>
    </row>
    <row r="31" spans="1:2" ht="13" x14ac:dyDescent="0.3">
      <c r="A31" s="130"/>
      <c r="B31" s="130"/>
    </row>
    <row r="32" spans="1:2" ht="13" x14ac:dyDescent="0.3">
      <c r="A32" s="130"/>
      <c r="B32" s="130"/>
    </row>
    <row r="33" spans="1:2" ht="13" x14ac:dyDescent="0.3">
      <c r="A33" s="130"/>
      <c r="B33" s="130"/>
    </row>
    <row r="34" spans="1:2" ht="13" x14ac:dyDescent="0.3">
      <c r="A34" s="130"/>
      <c r="B34" s="130"/>
    </row>
    <row r="35" spans="1:2" ht="13" x14ac:dyDescent="0.3">
      <c r="A35" s="130"/>
      <c r="B35" s="130"/>
    </row>
    <row r="36" spans="1:2" ht="13" x14ac:dyDescent="0.3">
      <c r="A36" s="130"/>
      <c r="B36" s="130"/>
    </row>
    <row r="37" spans="1:2" ht="13" x14ac:dyDescent="0.3">
      <c r="A37" s="130"/>
      <c r="B37" s="130"/>
    </row>
    <row r="38" spans="1:2" ht="13" x14ac:dyDescent="0.3">
      <c r="A38" s="130"/>
      <c r="B38" s="130"/>
    </row>
    <row r="39" spans="1:2" ht="13" x14ac:dyDescent="0.3">
      <c r="A39" s="130"/>
      <c r="B39" s="130"/>
    </row>
    <row r="40" spans="1:2" ht="13" x14ac:dyDescent="0.3">
      <c r="A40" s="130"/>
      <c r="B40" s="130"/>
    </row>
    <row r="41" spans="1:2" ht="13" x14ac:dyDescent="0.3">
      <c r="A41" s="130"/>
      <c r="B41" s="130"/>
    </row>
    <row r="42" spans="1:2" ht="13" x14ac:dyDescent="0.3">
      <c r="A42" s="130"/>
      <c r="B42" s="130"/>
    </row>
    <row r="43" spans="1:2" ht="13" x14ac:dyDescent="0.3">
      <c r="A43" s="130"/>
      <c r="B43" s="130"/>
    </row>
    <row r="44" spans="1:2" ht="13" x14ac:dyDescent="0.3">
      <c r="A44" s="130"/>
      <c r="B44" s="130"/>
    </row>
    <row r="45" spans="1:2" ht="13" x14ac:dyDescent="0.3">
      <c r="A45" s="130"/>
      <c r="B45" s="130"/>
    </row>
    <row r="46" spans="1:2" ht="13" x14ac:dyDescent="0.3">
      <c r="A46" s="130"/>
      <c r="B46" s="130"/>
    </row>
    <row r="47" spans="1:2" ht="13" x14ac:dyDescent="0.3">
      <c r="A47" s="130"/>
      <c r="B47" s="130"/>
    </row>
    <row r="48" spans="1:2" ht="13" x14ac:dyDescent="0.3"/>
    <row r="49" ht="13" x14ac:dyDescent="0.3"/>
    <row r="50" ht="13" x14ac:dyDescent="0.3"/>
    <row r="51" ht="13" x14ac:dyDescent="0.3"/>
    <row r="52" ht="13" x14ac:dyDescent="0.3"/>
    <row r="53" ht="13" x14ac:dyDescent="0.3"/>
  </sheetData>
  <mergeCells count="2">
    <mergeCell ref="A1:B1"/>
    <mergeCell ref="A28:B47"/>
  </mergeCells>
  <pageMargins left="0.75" right="0.75" top="1" bottom="1" header="0.3" footer="0.3"/>
  <pageSetup scale="88" fitToHeight="0" orientation="portrait" r:id="rId1"/>
  <headerFooter alignWithMargins="0">
    <oddFooter>&amp;L&amp;"Aptos Narrow,Regular"St. Paul Brass Foundry Company (Facility ID: 12300001)
B2303515&amp;C&amp;"Aptos Narrow,Regular"&amp;P of &amp;N&amp;R&amp;"Aptos Narrow,Regular"March 2, 2026
aq5-41b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D6E5-8560-49E3-8554-2E1009F7ECE1}">
  <sheetPr codeName="Sheet2">
    <pageSetUpPr fitToPage="1"/>
  </sheetPr>
  <dimension ref="A1:B12"/>
  <sheetViews>
    <sheetView zoomScaleNormal="100" workbookViewId="0">
      <selection activeCell="B18" sqref="B18"/>
    </sheetView>
  </sheetViews>
  <sheetFormatPr defaultColWidth="9.1796875" defaultRowHeight="12.75" customHeight="1" x14ac:dyDescent="0.3"/>
  <cols>
    <col min="1" max="1" width="21.26953125" style="4" customWidth="1"/>
    <col min="2" max="2" width="42.7265625" style="4" customWidth="1"/>
    <col min="3" max="16384" width="9.1796875" style="4"/>
  </cols>
  <sheetData>
    <row r="1" spans="1:2" s="1" customFormat="1" ht="18.5" x14ac:dyDescent="0.45">
      <c r="A1" s="128" t="s">
        <v>41</v>
      </c>
      <c r="B1" s="129"/>
    </row>
    <row r="2" spans="1:2" ht="13" x14ac:dyDescent="0.3">
      <c r="A2" s="19" t="s">
        <v>42</v>
      </c>
      <c r="B2" s="15" t="s">
        <v>43</v>
      </c>
    </row>
    <row r="3" spans="1:2" ht="13" x14ac:dyDescent="0.3">
      <c r="A3" s="20" t="s">
        <v>44</v>
      </c>
      <c r="B3" s="16" t="s">
        <v>45</v>
      </c>
    </row>
    <row r="4" spans="1:2" ht="13" x14ac:dyDescent="0.3">
      <c r="A4" s="20" t="s">
        <v>13</v>
      </c>
      <c r="B4" s="16" t="s">
        <v>46</v>
      </c>
    </row>
    <row r="5" spans="1:2" ht="13" x14ac:dyDescent="0.3">
      <c r="A5" s="20" t="s">
        <v>15</v>
      </c>
      <c r="B5" s="16"/>
    </row>
    <row r="6" spans="1:2" ht="13" x14ac:dyDescent="0.3">
      <c r="A6" s="20" t="s">
        <v>18</v>
      </c>
      <c r="B6" s="16" t="s">
        <v>19</v>
      </c>
    </row>
    <row r="7" spans="1:2" ht="13" x14ac:dyDescent="0.3">
      <c r="A7" s="20" t="s">
        <v>20</v>
      </c>
      <c r="B7" s="16" t="s">
        <v>21</v>
      </c>
    </row>
    <row r="8" spans="1:2" ht="13" x14ac:dyDescent="0.3">
      <c r="A8" s="20" t="s">
        <v>22</v>
      </c>
      <c r="B8" s="6" t="s">
        <v>47</v>
      </c>
    </row>
    <row r="9" spans="1:2" ht="13" x14ac:dyDescent="0.3">
      <c r="A9" s="20" t="s">
        <v>48</v>
      </c>
      <c r="B9" s="17" t="s">
        <v>49</v>
      </c>
    </row>
    <row r="10" spans="1:2" ht="13" x14ac:dyDescent="0.3">
      <c r="A10" s="20" t="s">
        <v>50</v>
      </c>
      <c r="B10" s="6" t="s">
        <v>51</v>
      </c>
    </row>
    <row r="11" spans="1:2" ht="13" x14ac:dyDescent="0.3">
      <c r="A11" s="20" t="s">
        <v>52</v>
      </c>
      <c r="B11" s="6"/>
    </row>
    <row r="12" spans="1:2" ht="13" x14ac:dyDescent="0.3">
      <c r="A12" s="21" t="s">
        <v>53</v>
      </c>
      <c r="B12" s="18" t="s">
        <v>54</v>
      </c>
    </row>
  </sheetData>
  <mergeCells count="1">
    <mergeCell ref="A1:B1"/>
  </mergeCells>
  <pageMargins left="0.75" right="0.75" top="1" bottom="1" header="0.3" footer="0.3"/>
  <pageSetup fitToHeight="0" orientation="portrait" r:id="rId1"/>
  <headerFooter alignWithMargins="0">
    <oddFooter>&amp;L&amp;"Aptos Narrow,Regular"St. Paul Brass Foundry Company (Facility ID: 12300001)
B2303515&amp;C&amp;"Aptos Narrow,Regular"&amp;P of &amp;N&amp;R&amp;"Aptos Narrow,Regular"March 2,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876E-1014-4135-8327-12AF00DC0CD1}">
  <sheetPr codeName="Sheet3"/>
  <dimension ref="A1:O62"/>
  <sheetViews>
    <sheetView showGridLines="0" topLeftCell="D2" zoomScale="130" zoomScaleNormal="130" workbookViewId="0">
      <selection activeCell="N3" sqref="N3"/>
    </sheetView>
  </sheetViews>
  <sheetFormatPr defaultColWidth="9.1796875" defaultRowHeight="13" x14ac:dyDescent="0.3"/>
  <cols>
    <col min="1" max="3" width="22.7265625" style="35" customWidth="1"/>
    <col min="4" max="4" width="35.54296875" style="35" customWidth="1"/>
    <col min="5" max="5" width="13.7265625" style="72" customWidth="1"/>
    <col min="6" max="6" width="10.81640625" style="72" bestFit="1" customWidth="1"/>
    <col min="7" max="7" width="12.7265625" style="72" customWidth="1"/>
    <col min="8" max="8" width="25.453125" style="35" bestFit="1" customWidth="1"/>
    <col min="9" max="9" width="18.26953125" style="72" bestFit="1" customWidth="1"/>
    <col min="10" max="10" width="11.1796875" style="72" bestFit="1" customWidth="1"/>
    <col min="11" max="13" width="11.7265625" style="72" customWidth="1"/>
    <col min="14" max="14" width="21.26953125" style="72" bestFit="1" customWidth="1"/>
    <col min="15" max="16384" width="9.1796875" style="35"/>
  </cols>
  <sheetData>
    <row r="1" spans="1:15" ht="19" thickBot="1" x14ac:dyDescent="0.5">
      <c r="A1" s="70" t="s">
        <v>55</v>
      </c>
    </row>
    <row r="2" spans="1:15" s="34" customFormat="1" ht="26.5" thickBot="1" x14ac:dyDescent="0.35">
      <c r="A2" s="67" t="s">
        <v>56</v>
      </c>
      <c r="B2" s="67" t="s">
        <v>57</v>
      </c>
      <c r="C2" s="67" t="s">
        <v>58</v>
      </c>
      <c r="D2" s="67" t="s">
        <v>59</v>
      </c>
      <c r="E2" s="67" t="s">
        <v>60</v>
      </c>
      <c r="F2" s="67" t="s">
        <v>61</v>
      </c>
      <c r="G2" s="67" t="s">
        <v>62</v>
      </c>
      <c r="H2" s="67" t="s">
        <v>63</v>
      </c>
      <c r="I2" s="67" t="s">
        <v>64</v>
      </c>
      <c r="J2" s="67" t="s">
        <v>65</v>
      </c>
      <c r="K2" s="67" t="s">
        <v>66</v>
      </c>
      <c r="L2" s="67" t="s">
        <v>67</v>
      </c>
      <c r="M2" s="67" t="s">
        <v>68</v>
      </c>
      <c r="N2" s="127" t="s">
        <v>556</v>
      </c>
    </row>
    <row r="3" spans="1:15" ht="13.5" thickBot="1" x14ac:dyDescent="0.35">
      <c r="A3" s="116" t="s">
        <v>69</v>
      </c>
      <c r="B3" s="116" t="s">
        <v>70</v>
      </c>
      <c r="C3" s="116" t="s">
        <v>71</v>
      </c>
      <c r="D3" s="116" t="s">
        <v>72</v>
      </c>
      <c r="E3" s="103" t="s">
        <v>73</v>
      </c>
      <c r="F3" s="103" t="s">
        <v>74</v>
      </c>
      <c r="G3" s="103">
        <v>5020</v>
      </c>
      <c r="H3" s="116" t="s">
        <v>75</v>
      </c>
      <c r="I3" s="103" t="s">
        <v>75</v>
      </c>
      <c r="J3" s="103" t="s">
        <v>75</v>
      </c>
      <c r="K3" s="117">
        <v>31413</v>
      </c>
      <c r="L3" s="117">
        <v>31413</v>
      </c>
      <c r="M3" s="103" t="s">
        <v>76</v>
      </c>
      <c r="N3" s="103" t="s">
        <v>37</v>
      </c>
    </row>
    <row r="4" spans="1:15" ht="13.5" thickBot="1" x14ac:dyDescent="0.35">
      <c r="A4" s="116" t="s">
        <v>69</v>
      </c>
      <c r="B4" s="116" t="s">
        <v>77</v>
      </c>
      <c r="C4" s="116" t="s">
        <v>78</v>
      </c>
      <c r="D4" s="116" t="s">
        <v>79</v>
      </c>
      <c r="E4" s="103" t="s">
        <v>73</v>
      </c>
      <c r="F4" s="103" t="s">
        <v>80</v>
      </c>
      <c r="G4" s="103">
        <v>3762.7</v>
      </c>
      <c r="H4" s="116" t="s">
        <v>75</v>
      </c>
      <c r="I4" s="103" t="s">
        <v>75</v>
      </c>
      <c r="J4" s="103" t="s">
        <v>75</v>
      </c>
      <c r="K4" s="117">
        <v>30317</v>
      </c>
      <c r="L4" s="117">
        <v>30317</v>
      </c>
      <c r="M4" s="103" t="s">
        <v>76</v>
      </c>
      <c r="N4" s="103" t="s">
        <v>37</v>
      </c>
    </row>
    <row r="5" spans="1:15" ht="13.5" thickBot="1" x14ac:dyDescent="0.35">
      <c r="A5" s="116" t="s">
        <v>69</v>
      </c>
      <c r="B5" s="116" t="s">
        <v>81</v>
      </c>
      <c r="C5" s="116" t="s">
        <v>82</v>
      </c>
      <c r="D5" s="116" t="s">
        <v>83</v>
      </c>
      <c r="E5" s="103" t="s">
        <v>84</v>
      </c>
      <c r="F5" s="103" t="s">
        <v>85</v>
      </c>
      <c r="G5" s="103">
        <v>1257.4000000000001</v>
      </c>
      <c r="H5" s="116" t="s">
        <v>75</v>
      </c>
      <c r="I5" s="103" t="s">
        <v>75</v>
      </c>
      <c r="J5" s="103" t="s">
        <v>75</v>
      </c>
      <c r="K5" s="117">
        <v>30317</v>
      </c>
      <c r="L5" s="117">
        <v>30317</v>
      </c>
      <c r="M5" s="103" t="s">
        <v>76</v>
      </c>
      <c r="N5" s="103" t="s">
        <v>37</v>
      </c>
    </row>
    <row r="6" spans="1:15" ht="13.5" thickBot="1" x14ac:dyDescent="0.35">
      <c r="A6" s="118" t="s">
        <v>86</v>
      </c>
      <c r="B6" s="116" t="s">
        <v>87</v>
      </c>
      <c r="C6" s="116" t="s">
        <v>88</v>
      </c>
      <c r="D6" s="116" t="s">
        <v>89</v>
      </c>
      <c r="E6" s="103" t="s">
        <v>90</v>
      </c>
      <c r="F6" s="103" t="s">
        <v>91</v>
      </c>
      <c r="G6" s="103">
        <v>0.35</v>
      </c>
      <c r="H6" s="116" t="s">
        <v>92</v>
      </c>
      <c r="I6" s="103" t="s">
        <v>93</v>
      </c>
      <c r="J6" s="103" t="s">
        <v>94</v>
      </c>
      <c r="K6" s="117">
        <v>26665</v>
      </c>
      <c r="L6" s="117">
        <v>26665</v>
      </c>
      <c r="M6" s="103" t="s">
        <v>76</v>
      </c>
      <c r="N6" s="103" t="s">
        <v>37</v>
      </c>
    </row>
    <row r="7" spans="1:15" ht="13.5" thickBot="1" x14ac:dyDescent="0.35">
      <c r="A7" s="116" t="s">
        <v>95</v>
      </c>
      <c r="B7" s="116" t="s">
        <v>96</v>
      </c>
      <c r="C7" s="116" t="s">
        <v>97</v>
      </c>
      <c r="D7" s="116" t="s">
        <v>98</v>
      </c>
      <c r="E7" s="103" t="s">
        <v>76</v>
      </c>
      <c r="F7" s="103" t="s">
        <v>76</v>
      </c>
      <c r="G7" s="103" t="s">
        <v>76</v>
      </c>
      <c r="H7" s="116" t="s">
        <v>76</v>
      </c>
      <c r="I7" s="103" t="s">
        <v>76</v>
      </c>
      <c r="J7" s="103" t="s">
        <v>76</v>
      </c>
      <c r="K7" s="103" t="s">
        <v>76</v>
      </c>
      <c r="L7" s="103" t="s">
        <v>76</v>
      </c>
      <c r="M7" s="103" t="s">
        <v>76</v>
      </c>
      <c r="N7" s="103" t="s">
        <v>37</v>
      </c>
      <c r="O7" s="109"/>
    </row>
    <row r="8" spans="1:15" ht="13.5" thickBot="1" x14ac:dyDescent="0.35">
      <c r="A8" s="116" t="s">
        <v>95</v>
      </c>
      <c r="B8" s="116" t="s">
        <v>99</v>
      </c>
      <c r="C8" s="116" t="s">
        <v>100</v>
      </c>
      <c r="D8" s="116" t="s">
        <v>101</v>
      </c>
      <c r="E8" s="103" t="s">
        <v>76</v>
      </c>
      <c r="F8" s="103" t="s">
        <v>76</v>
      </c>
      <c r="G8" s="103" t="s">
        <v>76</v>
      </c>
      <c r="H8" s="116" t="s">
        <v>76</v>
      </c>
      <c r="I8" s="103" t="s">
        <v>76</v>
      </c>
      <c r="J8" s="103" t="s">
        <v>76</v>
      </c>
      <c r="K8" s="103" t="s">
        <v>76</v>
      </c>
      <c r="L8" s="103" t="s">
        <v>76</v>
      </c>
      <c r="M8" s="103" t="s">
        <v>76</v>
      </c>
      <c r="N8" s="103" t="s">
        <v>37</v>
      </c>
    </row>
    <row r="9" spans="1:15" ht="13.5" thickBot="1" x14ac:dyDescent="0.35">
      <c r="A9" s="116" t="s">
        <v>95</v>
      </c>
      <c r="B9" s="116" t="s">
        <v>102</v>
      </c>
      <c r="C9" s="116" t="s">
        <v>103</v>
      </c>
      <c r="D9" s="116" t="s">
        <v>104</v>
      </c>
      <c r="E9" s="103" t="s">
        <v>76</v>
      </c>
      <c r="F9" s="103" t="s">
        <v>76</v>
      </c>
      <c r="G9" s="103" t="s">
        <v>76</v>
      </c>
      <c r="H9" s="116" t="s">
        <v>76</v>
      </c>
      <c r="I9" s="103" t="s">
        <v>76</v>
      </c>
      <c r="J9" s="103" t="s">
        <v>76</v>
      </c>
      <c r="K9" s="103" t="s">
        <v>76</v>
      </c>
      <c r="L9" s="103" t="s">
        <v>76</v>
      </c>
      <c r="M9" s="103" t="s">
        <v>76</v>
      </c>
      <c r="N9" s="103" t="s">
        <v>37</v>
      </c>
    </row>
    <row r="10" spans="1:15" ht="13.5" thickBot="1" x14ac:dyDescent="0.35">
      <c r="A10" s="116" t="s">
        <v>95</v>
      </c>
      <c r="B10" s="116" t="s">
        <v>105</v>
      </c>
      <c r="C10" s="116" t="s">
        <v>106</v>
      </c>
      <c r="D10" s="116" t="s">
        <v>107</v>
      </c>
      <c r="E10" s="103" t="s">
        <v>76</v>
      </c>
      <c r="F10" s="103" t="s">
        <v>76</v>
      </c>
      <c r="G10" s="103" t="s">
        <v>76</v>
      </c>
      <c r="H10" s="116" t="s">
        <v>76</v>
      </c>
      <c r="I10" s="103" t="s">
        <v>76</v>
      </c>
      <c r="J10" s="103" t="s">
        <v>76</v>
      </c>
      <c r="K10" s="103" t="s">
        <v>76</v>
      </c>
      <c r="L10" s="103" t="s">
        <v>76</v>
      </c>
      <c r="M10" s="103" t="s">
        <v>76</v>
      </c>
      <c r="N10" s="103" t="s">
        <v>37</v>
      </c>
    </row>
    <row r="11" spans="1:15" ht="13.5" thickBot="1" x14ac:dyDescent="0.35">
      <c r="A11" s="116" t="s">
        <v>95</v>
      </c>
      <c r="B11" s="116" t="s">
        <v>108</v>
      </c>
      <c r="C11" s="116" t="s">
        <v>109</v>
      </c>
      <c r="D11" s="116" t="s">
        <v>110</v>
      </c>
      <c r="E11" s="103" t="s">
        <v>76</v>
      </c>
      <c r="F11" s="103" t="s">
        <v>76</v>
      </c>
      <c r="G11" s="103" t="s">
        <v>76</v>
      </c>
      <c r="H11" s="116" t="s">
        <v>76</v>
      </c>
      <c r="I11" s="103" t="s">
        <v>76</v>
      </c>
      <c r="J11" s="103" t="s">
        <v>76</v>
      </c>
      <c r="K11" s="103" t="s">
        <v>76</v>
      </c>
      <c r="L11" s="103" t="s">
        <v>76</v>
      </c>
      <c r="M11" s="103" t="s">
        <v>76</v>
      </c>
      <c r="N11" s="103" t="s">
        <v>37</v>
      </c>
    </row>
    <row r="12" spans="1:15" ht="13.5" thickBot="1" x14ac:dyDescent="0.35">
      <c r="A12" s="116" t="s">
        <v>95</v>
      </c>
      <c r="B12" s="116" t="s">
        <v>111</v>
      </c>
      <c r="C12" s="116" t="s">
        <v>112</v>
      </c>
      <c r="D12" s="116" t="s">
        <v>113</v>
      </c>
      <c r="E12" s="103" t="s">
        <v>76</v>
      </c>
      <c r="F12" s="103" t="s">
        <v>76</v>
      </c>
      <c r="G12" s="103" t="s">
        <v>76</v>
      </c>
      <c r="H12" s="116" t="s">
        <v>76</v>
      </c>
      <c r="I12" s="103" t="s">
        <v>76</v>
      </c>
      <c r="J12" s="103" t="s">
        <v>76</v>
      </c>
      <c r="K12" s="103" t="s">
        <v>76</v>
      </c>
      <c r="L12" s="103" t="s">
        <v>76</v>
      </c>
      <c r="M12" s="103" t="s">
        <v>76</v>
      </c>
      <c r="N12" s="103" t="s">
        <v>37</v>
      </c>
    </row>
    <row r="13" spans="1:15" ht="13.5" thickBot="1" x14ac:dyDescent="0.35">
      <c r="A13" s="116" t="s">
        <v>95</v>
      </c>
      <c r="B13" s="116" t="s">
        <v>114</v>
      </c>
      <c r="C13" s="116" t="s">
        <v>115</v>
      </c>
      <c r="D13" s="116" t="s">
        <v>116</v>
      </c>
      <c r="E13" s="103" t="s">
        <v>117</v>
      </c>
      <c r="F13" s="103" t="s">
        <v>118</v>
      </c>
      <c r="G13" s="103">
        <v>1714.7</v>
      </c>
      <c r="H13" s="116" t="s">
        <v>75</v>
      </c>
      <c r="I13" s="103" t="s">
        <v>75</v>
      </c>
      <c r="J13" s="103" t="s">
        <v>75</v>
      </c>
      <c r="K13" s="117">
        <v>26665</v>
      </c>
      <c r="L13" s="117">
        <v>26665</v>
      </c>
      <c r="M13" s="103" t="s">
        <v>76</v>
      </c>
      <c r="N13" s="103" t="s">
        <v>37</v>
      </c>
    </row>
    <row r="14" spans="1:15" ht="13.5" thickBot="1" x14ac:dyDescent="0.35">
      <c r="A14" s="116" t="s">
        <v>95</v>
      </c>
      <c r="B14" s="116" t="s">
        <v>119</v>
      </c>
      <c r="C14" s="116" t="s">
        <v>120</v>
      </c>
      <c r="D14" s="116" t="s">
        <v>121</v>
      </c>
      <c r="E14" s="103" t="s">
        <v>117</v>
      </c>
      <c r="F14" s="103" t="s">
        <v>118</v>
      </c>
      <c r="G14" s="103">
        <v>1714.7</v>
      </c>
      <c r="H14" s="116" t="s">
        <v>75</v>
      </c>
      <c r="I14" s="103" t="s">
        <v>75</v>
      </c>
      <c r="J14" s="103" t="s">
        <v>75</v>
      </c>
      <c r="K14" s="117">
        <v>26665</v>
      </c>
      <c r="L14" s="117">
        <v>26665</v>
      </c>
      <c r="M14" s="103" t="s">
        <v>76</v>
      </c>
      <c r="N14" s="103" t="s">
        <v>37</v>
      </c>
    </row>
    <row r="15" spans="1:15" s="68" customFormat="1" ht="13.5" thickBot="1" x14ac:dyDescent="0.35">
      <c r="A15" s="116" t="s">
        <v>122</v>
      </c>
      <c r="B15" s="116" t="s">
        <v>123</v>
      </c>
      <c r="C15" s="116" t="s">
        <v>124</v>
      </c>
      <c r="D15" s="116" t="s">
        <v>125</v>
      </c>
      <c r="E15" s="103" t="s">
        <v>76</v>
      </c>
      <c r="F15" s="103" t="s">
        <v>76</v>
      </c>
      <c r="G15" s="103">
        <v>18000</v>
      </c>
      <c r="H15" s="116" t="s">
        <v>126</v>
      </c>
      <c r="I15" s="103" t="s">
        <v>127</v>
      </c>
      <c r="J15" s="103" t="s">
        <v>128</v>
      </c>
      <c r="K15" s="103" t="s">
        <v>76</v>
      </c>
      <c r="L15" s="103" t="s">
        <v>76</v>
      </c>
      <c r="M15" s="103" t="s">
        <v>76</v>
      </c>
      <c r="N15" s="103" t="s">
        <v>37</v>
      </c>
    </row>
    <row r="16" spans="1:15" s="68" customFormat="1" ht="13.5" thickBot="1" x14ac:dyDescent="0.35">
      <c r="A16" s="116" t="s">
        <v>129</v>
      </c>
      <c r="B16" s="116" t="s">
        <v>130</v>
      </c>
      <c r="C16" s="116" t="s">
        <v>131</v>
      </c>
      <c r="D16" s="116" t="s">
        <v>132</v>
      </c>
      <c r="E16" s="103" t="s">
        <v>76</v>
      </c>
      <c r="F16" s="103" t="s">
        <v>76</v>
      </c>
      <c r="G16" s="103">
        <v>493</v>
      </c>
      <c r="H16" s="116" t="s">
        <v>126</v>
      </c>
      <c r="I16" s="103" t="s">
        <v>127</v>
      </c>
      <c r="J16" s="103" t="s">
        <v>128</v>
      </c>
      <c r="K16" s="103" t="s">
        <v>76</v>
      </c>
      <c r="L16" s="103" t="s">
        <v>76</v>
      </c>
      <c r="M16" s="103" t="s">
        <v>76</v>
      </c>
      <c r="N16" s="103" t="s">
        <v>37</v>
      </c>
    </row>
    <row r="17" spans="1:15" s="68" customFormat="1" ht="13.5" thickBot="1" x14ac:dyDescent="0.35">
      <c r="A17" s="116" t="s">
        <v>129</v>
      </c>
      <c r="B17" s="116" t="s">
        <v>133</v>
      </c>
      <c r="C17" s="116" t="s">
        <v>134</v>
      </c>
      <c r="D17" s="116" t="s">
        <v>135</v>
      </c>
      <c r="E17" s="103" t="s">
        <v>76</v>
      </c>
      <c r="F17" s="103" t="s">
        <v>76</v>
      </c>
      <c r="G17" s="103">
        <v>493</v>
      </c>
      <c r="H17" s="116" t="s">
        <v>126</v>
      </c>
      <c r="I17" s="103" t="s">
        <v>127</v>
      </c>
      <c r="J17" s="103" t="s">
        <v>128</v>
      </c>
      <c r="K17" s="103" t="s">
        <v>76</v>
      </c>
      <c r="L17" s="103" t="s">
        <v>76</v>
      </c>
      <c r="M17" s="103" t="s">
        <v>76</v>
      </c>
      <c r="N17" s="103" t="s">
        <v>37</v>
      </c>
    </row>
    <row r="18" spans="1:15" s="68" customFormat="1" ht="13.5" thickBot="1" x14ac:dyDescent="0.35">
      <c r="A18" s="116" t="s">
        <v>129</v>
      </c>
      <c r="B18" s="116" t="s">
        <v>136</v>
      </c>
      <c r="C18" s="116" t="s">
        <v>137</v>
      </c>
      <c r="D18" s="116" t="s">
        <v>138</v>
      </c>
      <c r="E18" s="103" t="s">
        <v>139</v>
      </c>
      <c r="F18" s="103" t="s">
        <v>140</v>
      </c>
      <c r="G18" s="103">
        <v>26280</v>
      </c>
      <c r="H18" s="116" t="s">
        <v>126</v>
      </c>
      <c r="I18" s="103" t="s">
        <v>127</v>
      </c>
      <c r="J18" s="103" t="s">
        <v>128</v>
      </c>
      <c r="K18" s="117">
        <v>28491</v>
      </c>
      <c r="L18" s="117">
        <v>28491</v>
      </c>
      <c r="M18" s="103" t="s">
        <v>76</v>
      </c>
      <c r="N18" s="103" t="s">
        <v>37</v>
      </c>
    </row>
    <row r="19" spans="1:15" s="68" customFormat="1" ht="13.5" thickBot="1" x14ac:dyDescent="0.35">
      <c r="A19" s="116" t="s">
        <v>129</v>
      </c>
      <c r="B19" s="116" t="s">
        <v>141</v>
      </c>
      <c r="C19" s="116" t="s">
        <v>142</v>
      </c>
      <c r="D19" s="116" t="s">
        <v>143</v>
      </c>
      <c r="E19" s="103" t="s">
        <v>144</v>
      </c>
      <c r="F19" s="103" t="s">
        <v>76</v>
      </c>
      <c r="G19" s="103">
        <v>26280</v>
      </c>
      <c r="H19" s="116" t="s">
        <v>126</v>
      </c>
      <c r="I19" s="103" t="s">
        <v>127</v>
      </c>
      <c r="J19" s="103" t="s">
        <v>128</v>
      </c>
      <c r="K19" s="103" t="s">
        <v>76</v>
      </c>
      <c r="L19" s="103" t="s">
        <v>76</v>
      </c>
      <c r="M19" s="103" t="s">
        <v>76</v>
      </c>
      <c r="N19" s="103" t="s">
        <v>37</v>
      </c>
    </row>
    <row r="20" spans="1:15" s="68" customFormat="1" ht="13.5" thickBot="1" x14ac:dyDescent="0.35">
      <c r="A20" s="116" t="s">
        <v>129</v>
      </c>
      <c r="B20" s="116" t="s">
        <v>145</v>
      </c>
      <c r="C20" s="116" t="s">
        <v>146</v>
      </c>
      <c r="D20" s="116" t="s">
        <v>147</v>
      </c>
      <c r="E20" s="103" t="s">
        <v>148</v>
      </c>
      <c r="F20" s="103" t="s">
        <v>76</v>
      </c>
      <c r="G20" s="103">
        <v>26280</v>
      </c>
      <c r="H20" s="116" t="s">
        <v>126</v>
      </c>
      <c r="I20" s="103" t="s">
        <v>127</v>
      </c>
      <c r="J20" s="103" t="s">
        <v>128</v>
      </c>
      <c r="K20" s="103" t="s">
        <v>76</v>
      </c>
      <c r="L20" s="103" t="s">
        <v>76</v>
      </c>
      <c r="M20" s="103" t="s">
        <v>76</v>
      </c>
      <c r="N20" s="103" t="s">
        <v>37</v>
      </c>
    </row>
    <row r="21" spans="1:15" s="68" customFormat="1" ht="13.5" thickBot="1" x14ac:dyDescent="0.35">
      <c r="A21" s="116" t="s">
        <v>129</v>
      </c>
      <c r="B21" s="116" t="s">
        <v>149</v>
      </c>
      <c r="C21" s="116" t="s">
        <v>150</v>
      </c>
      <c r="D21" s="116" t="s">
        <v>151</v>
      </c>
      <c r="E21" s="103" t="s">
        <v>152</v>
      </c>
      <c r="F21" s="103" t="s">
        <v>76</v>
      </c>
      <c r="G21" s="103">
        <v>26280</v>
      </c>
      <c r="H21" s="116" t="s">
        <v>126</v>
      </c>
      <c r="I21" s="103" t="s">
        <v>127</v>
      </c>
      <c r="J21" s="103" t="s">
        <v>128</v>
      </c>
      <c r="K21" s="103" t="s">
        <v>76</v>
      </c>
      <c r="L21" s="103" t="s">
        <v>76</v>
      </c>
      <c r="M21" s="103" t="s">
        <v>76</v>
      </c>
      <c r="N21" s="103" t="s">
        <v>37</v>
      </c>
    </row>
    <row r="22" spans="1:15" ht="13.5" thickBot="1" x14ac:dyDescent="0.35">
      <c r="A22" s="118" t="s">
        <v>129</v>
      </c>
      <c r="B22" s="118" t="s">
        <v>191</v>
      </c>
      <c r="C22" s="118" t="s">
        <v>76</v>
      </c>
      <c r="D22" s="118" t="s">
        <v>513</v>
      </c>
      <c r="E22" s="106" t="s">
        <v>510</v>
      </c>
      <c r="F22" s="106" t="s">
        <v>515</v>
      </c>
      <c r="G22" s="106">
        <f>ROUNDUP(64*2900/1000000,2)</f>
        <v>0.19</v>
      </c>
      <c r="H22" s="118" t="s">
        <v>92</v>
      </c>
      <c r="I22" s="106" t="s">
        <v>93</v>
      </c>
      <c r="J22" s="106" t="s">
        <v>94</v>
      </c>
      <c r="K22" s="106">
        <v>1966</v>
      </c>
      <c r="L22" s="106">
        <v>1966</v>
      </c>
      <c r="M22" s="106" t="s">
        <v>76</v>
      </c>
      <c r="N22" s="106" t="s">
        <v>37</v>
      </c>
      <c r="O22" s="109"/>
    </row>
    <row r="23" spans="1:15" ht="13.5" thickBot="1" x14ac:dyDescent="0.35">
      <c r="A23" s="118" t="s">
        <v>129</v>
      </c>
      <c r="B23" s="118" t="s">
        <v>191</v>
      </c>
      <c r="C23" s="118" t="s">
        <v>76</v>
      </c>
      <c r="D23" s="118" t="s">
        <v>511</v>
      </c>
      <c r="E23" s="106" t="s">
        <v>510</v>
      </c>
      <c r="F23" s="106" t="s">
        <v>514</v>
      </c>
      <c r="G23" s="106">
        <f>ROUNDUP(36*2900/1000000,2)</f>
        <v>0.11</v>
      </c>
      <c r="H23" s="118" t="s">
        <v>92</v>
      </c>
      <c r="I23" s="106" t="s">
        <v>93</v>
      </c>
      <c r="J23" s="106" t="s">
        <v>94</v>
      </c>
      <c r="K23" s="106">
        <v>1965</v>
      </c>
      <c r="L23" s="106">
        <v>1965</v>
      </c>
      <c r="M23" s="106" t="s">
        <v>76</v>
      </c>
      <c r="N23" s="106" t="s">
        <v>37</v>
      </c>
      <c r="O23" s="109"/>
    </row>
    <row r="24" spans="1:15" ht="13.5" thickBot="1" x14ac:dyDescent="0.35">
      <c r="A24" s="118" t="s">
        <v>129</v>
      </c>
      <c r="B24" s="118" t="s">
        <v>191</v>
      </c>
      <c r="C24" s="118" t="s">
        <v>76</v>
      </c>
      <c r="D24" s="118" t="s">
        <v>512</v>
      </c>
      <c r="E24" s="106" t="s">
        <v>510</v>
      </c>
      <c r="F24" s="106" t="s">
        <v>516</v>
      </c>
      <c r="G24" s="106">
        <f>ROUNDUP(52*2900/1000000,2)</f>
        <v>0.16</v>
      </c>
      <c r="H24" s="118" t="s">
        <v>92</v>
      </c>
      <c r="I24" s="106" t="s">
        <v>93</v>
      </c>
      <c r="J24" s="106" t="s">
        <v>94</v>
      </c>
      <c r="K24" s="106">
        <v>2005</v>
      </c>
      <c r="L24" s="106">
        <v>2005</v>
      </c>
      <c r="M24" s="106" t="s">
        <v>76</v>
      </c>
      <c r="N24" s="106" t="s">
        <v>37</v>
      </c>
      <c r="O24" s="109"/>
    </row>
    <row r="25" spans="1:15" ht="13.5" thickBot="1" x14ac:dyDescent="0.35">
      <c r="A25" s="116" t="s">
        <v>153</v>
      </c>
      <c r="B25" s="116" t="s">
        <v>154</v>
      </c>
      <c r="C25" s="116" t="s">
        <v>155</v>
      </c>
      <c r="D25" s="116" t="s">
        <v>156</v>
      </c>
      <c r="E25" s="103" t="s">
        <v>76</v>
      </c>
      <c r="F25" s="103" t="s">
        <v>76</v>
      </c>
      <c r="G25" s="103" t="s">
        <v>76</v>
      </c>
      <c r="H25" s="116" t="s">
        <v>76</v>
      </c>
      <c r="I25" s="103" t="s">
        <v>76</v>
      </c>
      <c r="J25" s="103" t="s">
        <v>76</v>
      </c>
      <c r="K25" s="117">
        <v>23377</v>
      </c>
      <c r="L25" s="117">
        <v>23377</v>
      </c>
      <c r="M25" s="103" t="s">
        <v>76</v>
      </c>
      <c r="N25" s="103" t="s">
        <v>37</v>
      </c>
    </row>
    <row r="26" spans="1:15" ht="13.5" thickBot="1" x14ac:dyDescent="0.35">
      <c r="A26" s="116" t="s">
        <v>157</v>
      </c>
      <c r="B26" s="116" t="s">
        <v>158</v>
      </c>
      <c r="C26" s="116" t="s">
        <v>159</v>
      </c>
      <c r="D26" s="118" t="s">
        <v>160</v>
      </c>
      <c r="E26" s="103" t="s">
        <v>161</v>
      </c>
      <c r="F26" s="103" t="s">
        <v>162</v>
      </c>
      <c r="G26" s="106">
        <v>3000</v>
      </c>
      <c r="H26" s="118" t="s">
        <v>126</v>
      </c>
      <c r="I26" s="106" t="s">
        <v>127</v>
      </c>
      <c r="J26" s="106" t="s">
        <v>163</v>
      </c>
      <c r="K26" s="117">
        <v>28491</v>
      </c>
      <c r="L26" s="117">
        <v>28491</v>
      </c>
      <c r="M26" s="103" t="s">
        <v>76</v>
      </c>
      <c r="N26" s="103" t="s">
        <v>37</v>
      </c>
    </row>
    <row r="27" spans="1:15" ht="13.5" thickBot="1" x14ac:dyDescent="0.35">
      <c r="A27" s="118" t="s">
        <v>157</v>
      </c>
      <c r="B27" s="118" t="s">
        <v>164</v>
      </c>
      <c r="C27" s="118" t="s">
        <v>76</v>
      </c>
      <c r="D27" s="118" t="s">
        <v>532</v>
      </c>
      <c r="E27" s="106" t="s">
        <v>508</v>
      </c>
      <c r="F27" s="106" t="s">
        <v>509</v>
      </c>
      <c r="G27" s="106">
        <v>3000</v>
      </c>
      <c r="H27" s="118" t="s">
        <v>126</v>
      </c>
      <c r="I27" s="106" t="s">
        <v>127</v>
      </c>
      <c r="J27" s="106" t="s">
        <v>163</v>
      </c>
      <c r="K27" s="119">
        <v>40513</v>
      </c>
      <c r="L27" s="119">
        <v>40513</v>
      </c>
      <c r="M27" s="106" t="s">
        <v>76</v>
      </c>
      <c r="N27" s="106" t="s">
        <v>37</v>
      </c>
      <c r="O27" s="109"/>
    </row>
    <row r="28" spans="1:15" ht="26.5" thickBot="1" x14ac:dyDescent="0.35">
      <c r="A28" s="116" t="s">
        <v>165</v>
      </c>
      <c r="B28" s="120" t="s">
        <v>544</v>
      </c>
      <c r="C28" s="116" t="s">
        <v>167</v>
      </c>
      <c r="D28" s="116" t="s">
        <v>168</v>
      </c>
      <c r="E28" s="103" t="s">
        <v>76</v>
      </c>
      <c r="F28" s="103" t="s">
        <v>76</v>
      </c>
      <c r="G28" s="106">
        <v>2</v>
      </c>
      <c r="H28" s="118" t="s">
        <v>92</v>
      </c>
      <c r="I28" s="106" t="s">
        <v>93</v>
      </c>
      <c r="J28" s="106" t="s">
        <v>94</v>
      </c>
      <c r="K28" s="103" t="s">
        <v>76</v>
      </c>
      <c r="L28" s="103" t="s">
        <v>76</v>
      </c>
      <c r="M28" s="103" t="s">
        <v>76</v>
      </c>
      <c r="N28" s="103" t="s">
        <v>37</v>
      </c>
    </row>
    <row r="29" spans="1:15" ht="13.5" thickBot="1" x14ac:dyDescent="0.35">
      <c r="A29" s="118" t="s">
        <v>169</v>
      </c>
      <c r="B29" s="116" t="s">
        <v>170</v>
      </c>
      <c r="C29" s="116" t="s">
        <v>171</v>
      </c>
      <c r="D29" s="116" t="s">
        <v>172</v>
      </c>
      <c r="E29" s="103" t="s">
        <v>76</v>
      </c>
      <c r="F29" s="103" t="s">
        <v>76</v>
      </c>
      <c r="G29" s="103" t="s">
        <v>76</v>
      </c>
      <c r="H29" s="116" t="s">
        <v>76</v>
      </c>
      <c r="I29" s="103" t="s">
        <v>76</v>
      </c>
      <c r="J29" s="103" t="s">
        <v>76</v>
      </c>
      <c r="K29" s="103" t="s">
        <v>76</v>
      </c>
      <c r="L29" s="103" t="s">
        <v>76</v>
      </c>
      <c r="M29" s="103" t="s">
        <v>76</v>
      </c>
      <c r="N29" s="103" t="s">
        <v>37</v>
      </c>
    </row>
    <row r="30" spans="1:15" ht="13.5" thickBot="1" x14ac:dyDescent="0.35">
      <c r="A30" s="118" t="s">
        <v>173</v>
      </c>
      <c r="B30" s="116" t="s">
        <v>174</v>
      </c>
      <c r="C30" s="116" t="s">
        <v>175</v>
      </c>
      <c r="D30" s="116" t="s">
        <v>176</v>
      </c>
      <c r="E30" s="103" t="s">
        <v>76</v>
      </c>
      <c r="F30" s="103" t="s">
        <v>76</v>
      </c>
      <c r="G30" s="103">
        <v>0.16700000000000001</v>
      </c>
      <c r="H30" s="116" t="s">
        <v>92</v>
      </c>
      <c r="I30" s="103" t="s">
        <v>93</v>
      </c>
      <c r="J30" s="103" t="s">
        <v>94</v>
      </c>
      <c r="K30" s="103" t="s">
        <v>76</v>
      </c>
      <c r="L30" s="103" t="s">
        <v>76</v>
      </c>
      <c r="M30" s="106">
        <v>2020</v>
      </c>
      <c r="N30" s="106" t="s">
        <v>173</v>
      </c>
      <c r="O30" s="109"/>
    </row>
    <row r="31" spans="1:15" ht="26.5" thickBot="1" x14ac:dyDescent="0.35">
      <c r="A31" s="116" t="s">
        <v>345</v>
      </c>
      <c r="B31" s="116" t="s">
        <v>174</v>
      </c>
      <c r="C31" s="116" t="s">
        <v>177</v>
      </c>
      <c r="D31" s="120" t="s">
        <v>506</v>
      </c>
      <c r="E31" s="103" t="s">
        <v>76</v>
      </c>
      <c r="F31" s="103" t="s">
        <v>76</v>
      </c>
      <c r="G31" s="103" t="s">
        <v>76</v>
      </c>
      <c r="H31" s="116" t="s">
        <v>76</v>
      </c>
      <c r="I31" s="103" t="s">
        <v>76</v>
      </c>
      <c r="J31" s="103" t="s">
        <v>76</v>
      </c>
      <c r="K31" s="103" t="s">
        <v>76</v>
      </c>
      <c r="L31" s="103" t="s">
        <v>76</v>
      </c>
      <c r="M31" s="103" t="s">
        <v>76</v>
      </c>
      <c r="N31" s="103" t="s">
        <v>37</v>
      </c>
    </row>
    <row r="32" spans="1:15" ht="26.5" thickBot="1" x14ac:dyDescent="0.35">
      <c r="A32" s="116" t="s">
        <v>345</v>
      </c>
      <c r="B32" s="116" t="s">
        <v>174</v>
      </c>
      <c r="C32" s="116" t="s">
        <v>178</v>
      </c>
      <c r="D32" s="120" t="s">
        <v>507</v>
      </c>
      <c r="E32" s="103" t="s">
        <v>76</v>
      </c>
      <c r="F32" s="103" t="s">
        <v>76</v>
      </c>
      <c r="G32" s="103" t="s">
        <v>76</v>
      </c>
      <c r="H32" s="116" t="s">
        <v>76</v>
      </c>
      <c r="I32" s="103" t="s">
        <v>76</v>
      </c>
      <c r="J32" s="103" t="s">
        <v>76</v>
      </c>
      <c r="K32" s="103" t="s">
        <v>76</v>
      </c>
      <c r="L32" s="103" t="s">
        <v>76</v>
      </c>
      <c r="M32" s="103" t="s">
        <v>76</v>
      </c>
      <c r="N32" s="103" t="s">
        <v>37</v>
      </c>
    </row>
    <row r="33" spans="1:14" ht="26.5" thickBot="1" x14ac:dyDescent="0.35">
      <c r="A33" s="116" t="s">
        <v>345</v>
      </c>
      <c r="B33" s="116" t="s">
        <v>174</v>
      </c>
      <c r="C33" s="116" t="s">
        <v>179</v>
      </c>
      <c r="D33" s="120" t="s">
        <v>180</v>
      </c>
      <c r="E33" s="103" t="s">
        <v>76</v>
      </c>
      <c r="F33" s="103" t="s">
        <v>76</v>
      </c>
      <c r="G33" s="103" t="s">
        <v>76</v>
      </c>
      <c r="H33" s="116" t="s">
        <v>76</v>
      </c>
      <c r="I33" s="103" t="s">
        <v>76</v>
      </c>
      <c r="J33" s="103" t="s">
        <v>76</v>
      </c>
      <c r="K33" s="103" t="s">
        <v>76</v>
      </c>
      <c r="L33" s="103" t="s">
        <v>76</v>
      </c>
      <c r="M33" s="103" t="s">
        <v>76</v>
      </c>
      <c r="N33" s="103" t="s">
        <v>37</v>
      </c>
    </row>
    <row r="34" spans="1:14" ht="26.5" thickBot="1" x14ac:dyDescent="0.35">
      <c r="A34" s="116" t="s">
        <v>345</v>
      </c>
      <c r="B34" s="116" t="s">
        <v>174</v>
      </c>
      <c r="C34" s="116" t="s">
        <v>181</v>
      </c>
      <c r="D34" s="120" t="s">
        <v>182</v>
      </c>
      <c r="E34" s="103" t="s">
        <v>76</v>
      </c>
      <c r="F34" s="103" t="s">
        <v>76</v>
      </c>
      <c r="G34" s="103" t="s">
        <v>76</v>
      </c>
      <c r="H34" s="116" t="s">
        <v>76</v>
      </c>
      <c r="I34" s="103" t="s">
        <v>76</v>
      </c>
      <c r="J34" s="103" t="s">
        <v>76</v>
      </c>
      <c r="K34" s="103" t="s">
        <v>76</v>
      </c>
      <c r="L34" s="103" t="s">
        <v>76</v>
      </c>
      <c r="M34" s="103" t="s">
        <v>76</v>
      </c>
      <c r="N34" s="103" t="s">
        <v>37</v>
      </c>
    </row>
    <row r="35" spans="1:14" ht="13.5" thickBot="1" x14ac:dyDescent="0.35">
      <c r="A35" s="116" t="s">
        <v>551</v>
      </c>
      <c r="B35" s="116" t="s">
        <v>174</v>
      </c>
      <c r="C35" s="116" t="s">
        <v>183</v>
      </c>
      <c r="D35" s="116" t="s">
        <v>184</v>
      </c>
      <c r="E35" s="103" t="s">
        <v>76</v>
      </c>
      <c r="F35" s="103" t="s">
        <v>76</v>
      </c>
      <c r="G35" s="103">
        <v>123120</v>
      </c>
      <c r="H35" s="116" t="s">
        <v>126</v>
      </c>
      <c r="I35" s="103" t="s">
        <v>127</v>
      </c>
      <c r="J35" s="103" t="s">
        <v>128</v>
      </c>
      <c r="K35" s="103" t="s">
        <v>76</v>
      </c>
      <c r="L35" s="103" t="s">
        <v>76</v>
      </c>
      <c r="M35" s="103" t="s">
        <v>76</v>
      </c>
      <c r="N35" s="103" t="s">
        <v>37</v>
      </c>
    </row>
    <row r="36" spans="1:14" ht="13.5" thickBot="1" x14ac:dyDescent="0.35">
      <c r="A36" s="116" t="s">
        <v>551</v>
      </c>
      <c r="B36" s="116" t="s">
        <v>174</v>
      </c>
      <c r="C36" s="116" t="s">
        <v>185</v>
      </c>
      <c r="D36" s="116" t="s">
        <v>186</v>
      </c>
      <c r="E36" s="103" t="s">
        <v>76</v>
      </c>
      <c r="F36" s="103" t="s">
        <v>76</v>
      </c>
      <c r="G36" s="103">
        <v>18000</v>
      </c>
      <c r="H36" s="116" t="s">
        <v>126</v>
      </c>
      <c r="I36" s="103" t="s">
        <v>127</v>
      </c>
      <c r="J36" s="103" t="s">
        <v>128</v>
      </c>
      <c r="K36" s="103" t="s">
        <v>76</v>
      </c>
      <c r="L36" s="103" t="s">
        <v>76</v>
      </c>
      <c r="M36" s="103" t="s">
        <v>76</v>
      </c>
      <c r="N36" s="103" t="s">
        <v>37</v>
      </c>
    </row>
    <row r="37" spans="1:14" ht="13.5" thickBot="1" x14ac:dyDescent="0.35">
      <c r="A37" s="116" t="s">
        <v>551</v>
      </c>
      <c r="B37" s="116" t="s">
        <v>174</v>
      </c>
      <c r="C37" s="116" t="s">
        <v>187</v>
      </c>
      <c r="D37" s="116" t="s">
        <v>188</v>
      </c>
      <c r="E37" s="103" t="s">
        <v>76</v>
      </c>
      <c r="F37" s="103" t="s">
        <v>76</v>
      </c>
      <c r="G37" s="103">
        <v>105120</v>
      </c>
      <c r="H37" s="116" t="s">
        <v>126</v>
      </c>
      <c r="I37" s="103" t="s">
        <v>127</v>
      </c>
      <c r="J37" s="103" t="s">
        <v>128</v>
      </c>
      <c r="K37" s="103" t="s">
        <v>76</v>
      </c>
      <c r="L37" s="103" t="s">
        <v>76</v>
      </c>
      <c r="M37" s="103" t="s">
        <v>76</v>
      </c>
      <c r="N37" s="103" t="s">
        <v>37</v>
      </c>
    </row>
    <row r="39" spans="1:14" ht="13.5" thickBot="1" x14ac:dyDescent="0.35">
      <c r="A39" s="35" t="s">
        <v>189</v>
      </c>
      <c r="B39" s="71" t="s">
        <v>190</v>
      </c>
      <c r="D39" s="69"/>
      <c r="E39" s="74"/>
      <c r="F39" s="74"/>
    </row>
    <row r="40" spans="1:14" s="68" customFormat="1" ht="13.5" thickBot="1" x14ac:dyDescent="0.35">
      <c r="B40" s="67" t="s">
        <v>57</v>
      </c>
      <c r="C40" s="67" t="s">
        <v>58</v>
      </c>
      <c r="D40" s="135" t="s">
        <v>59</v>
      </c>
      <c r="E40" s="136"/>
      <c r="F40" s="136"/>
      <c r="G40" s="73"/>
      <c r="I40" s="73"/>
      <c r="J40" s="73"/>
      <c r="K40" s="73"/>
      <c r="L40" s="73"/>
      <c r="M40" s="73"/>
      <c r="N40" s="73"/>
    </row>
    <row r="41" spans="1:14" s="68" customFormat="1" ht="13.5" thickBot="1" x14ac:dyDescent="0.35">
      <c r="B41" s="61" t="s">
        <v>191</v>
      </c>
      <c r="C41" s="61" t="s">
        <v>183</v>
      </c>
      <c r="D41" s="131" t="s">
        <v>537</v>
      </c>
      <c r="E41" s="131"/>
      <c r="F41" s="131"/>
      <c r="G41" s="73"/>
      <c r="I41" s="73"/>
      <c r="J41" s="73"/>
      <c r="K41" s="73"/>
      <c r="L41" s="73"/>
      <c r="M41" s="73"/>
      <c r="N41" s="73"/>
    </row>
    <row r="42" spans="1:14" s="68" customFormat="1" ht="13.5" thickBot="1" x14ac:dyDescent="0.35">
      <c r="B42" s="61" t="s">
        <v>191</v>
      </c>
      <c r="C42" s="61" t="s">
        <v>76</v>
      </c>
      <c r="D42" s="131" t="s">
        <v>538</v>
      </c>
      <c r="E42" s="131"/>
      <c r="F42" s="131"/>
      <c r="G42" s="73"/>
      <c r="I42" s="73"/>
      <c r="J42" s="73"/>
      <c r="K42" s="73"/>
      <c r="L42" s="73"/>
      <c r="M42" s="73"/>
      <c r="N42" s="73"/>
    </row>
    <row r="43" spans="1:14" s="68" customFormat="1" ht="13.5" thickBot="1" x14ac:dyDescent="0.35">
      <c r="B43" s="61" t="s">
        <v>191</v>
      </c>
      <c r="C43" s="61" t="s">
        <v>185</v>
      </c>
      <c r="D43" s="131" t="s">
        <v>192</v>
      </c>
      <c r="E43" s="131"/>
      <c r="F43" s="131"/>
      <c r="G43" s="73"/>
      <c r="I43" s="73"/>
      <c r="J43" s="73"/>
      <c r="K43" s="73"/>
      <c r="L43" s="73"/>
      <c r="M43" s="73"/>
      <c r="N43" s="73"/>
    </row>
    <row r="44" spans="1:14" s="68" customFormat="1" ht="13.5" thickBot="1" x14ac:dyDescent="0.35">
      <c r="B44" s="61" t="s">
        <v>191</v>
      </c>
      <c r="C44" s="61" t="s">
        <v>76</v>
      </c>
      <c r="D44" s="131" t="s">
        <v>193</v>
      </c>
      <c r="E44" s="131"/>
      <c r="F44" s="131"/>
      <c r="G44" s="73"/>
      <c r="I44" s="73"/>
      <c r="J44" s="73"/>
      <c r="K44" s="73"/>
      <c r="L44" s="73"/>
      <c r="M44" s="73"/>
      <c r="N44" s="73"/>
    </row>
    <row r="45" spans="1:14" s="68" customFormat="1" ht="13.5" thickBot="1" x14ac:dyDescent="0.35">
      <c r="B45" s="61" t="s">
        <v>191</v>
      </c>
      <c r="C45" s="61" t="s">
        <v>76</v>
      </c>
      <c r="D45" s="131" t="s">
        <v>536</v>
      </c>
      <c r="E45" s="131"/>
      <c r="F45" s="131"/>
      <c r="G45" s="73"/>
      <c r="I45" s="73"/>
      <c r="J45" s="73"/>
      <c r="K45" s="73"/>
      <c r="L45" s="73"/>
      <c r="M45" s="73"/>
      <c r="N45" s="73"/>
    </row>
    <row r="46" spans="1:14" s="68" customFormat="1" ht="13.5" thickBot="1" x14ac:dyDescent="0.35">
      <c r="B46" s="61" t="s">
        <v>191</v>
      </c>
      <c r="C46" s="61" t="s">
        <v>76</v>
      </c>
      <c r="D46" s="131" t="s">
        <v>194</v>
      </c>
      <c r="E46" s="131"/>
      <c r="F46" s="131"/>
      <c r="G46" s="73"/>
      <c r="I46" s="73"/>
      <c r="J46" s="73"/>
      <c r="K46" s="73"/>
      <c r="L46" s="73"/>
      <c r="M46" s="73"/>
      <c r="N46" s="73"/>
    </row>
    <row r="47" spans="1:14" s="68" customFormat="1" ht="13.5" thickBot="1" x14ac:dyDescent="0.35">
      <c r="B47" s="61" t="s">
        <v>191</v>
      </c>
      <c r="C47" s="61" t="s">
        <v>187</v>
      </c>
      <c r="D47" s="131" t="s">
        <v>188</v>
      </c>
      <c r="E47" s="131"/>
      <c r="F47" s="131"/>
      <c r="G47" s="73"/>
      <c r="I47" s="73"/>
      <c r="J47" s="73"/>
      <c r="K47" s="73"/>
      <c r="L47" s="73"/>
      <c r="M47" s="73"/>
      <c r="N47" s="73"/>
    </row>
    <row r="48" spans="1:14" s="68" customFormat="1" ht="13.5" thickBot="1" x14ac:dyDescent="0.35">
      <c r="B48" s="61" t="s">
        <v>540</v>
      </c>
      <c r="C48" s="61" t="s">
        <v>541</v>
      </c>
      <c r="D48" s="132" t="s">
        <v>168</v>
      </c>
      <c r="E48" s="133"/>
      <c r="F48" s="134"/>
      <c r="G48" s="73"/>
      <c r="I48" s="73"/>
      <c r="J48" s="73"/>
      <c r="K48" s="73"/>
      <c r="L48" s="73"/>
      <c r="M48" s="73"/>
      <c r="N48" s="73"/>
    </row>
    <row r="49" spans="1:14" s="68" customFormat="1" ht="13.5" thickBot="1" x14ac:dyDescent="0.35">
      <c r="A49" s="68" t="s">
        <v>539</v>
      </c>
      <c r="B49" s="61" t="s">
        <v>191</v>
      </c>
      <c r="C49" s="61" t="s">
        <v>76</v>
      </c>
      <c r="D49" s="131" t="s">
        <v>195</v>
      </c>
      <c r="E49" s="131"/>
      <c r="F49" s="131"/>
      <c r="G49" s="73"/>
      <c r="I49" s="73"/>
      <c r="J49" s="73"/>
      <c r="K49" s="73"/>
      <c r="L49" s="73"/>
      <c r="M49" s="73"/>
      <c r="N49" s="73"/>
    </row>
    <row r="50" spans="1:14" s="68" customFormat="1" ht="13.5" thickBot="1" x14ac:dyDescent="0.35">
      <c r="B50" s="61" t="s">
        <v>191</v>
      </c>
      <c r="C50" s="61" t="s">
        <v>196</v>
      </c>
      <c r="D50" s="131" t="s">
        <v>197</v>
      </c>
      <c r="E50" s="131"/>
      <c r="F50" s="131"/>
      <c r="G50" s="73"/>
      <c r="I50" s="73"/>
      <c r="J50" s="73"/>
      <c r="K50" s="73"/>
      <c r="L50" s="73"/>
      <c r="M50" s="73"/>
      <c r="N50" s="73"/>
    </row>
    <row r="51" spans="1:14" s="68" customFormat="1" ht="13.5" thickBot="1" x14ac:dyDescent="0.35">
      <c r="B51" s="61" t="s">
        <v>191</v>
      </c>
      <c r="C51" s="61" t="s">
        <v>196</v>
      </c>
      <c r="D51" s="131" t="s">
        <v>198</v>
      </c>
      <c r="E51" s="131"/>
      <c r="F51" s="131"/>
      <c r="G51" s="73"/>
      <c r="I51" s="73"/>
      <c r="J51" s="73"/>
      <c r="K51" s="73"/>
      <c r="L51" s="73"/>
      <c r="M51" s="73"/>
      <c r="N51" s="73"/>
    </row>
    <row r="52" spans="1:14" s="68" customFormat="1" ht="13.5" thickBot="1" x14ac:dyDescent="0.35">
      <c r="B52" s="61" t="s">
        <v>191</v>
      </c>
      <c r="C52" s="61" t="s">
        <v>76</v>
      </c>
      <c r="D52" s="131" t="s">
        <v>199</v>
      </c>
      <c r="E52" s="131"/>
      <c r="F52" s="131"/>
      <c r="G52" s="73"/>
      <c r="I52" s="73"/>
      <c r="J52" s="73"/>
      <c r="K52" s="73"/>
      <c r="L52" s="73"/>
      <c r="M52" s="73"/>
      <c r="N52" s="73"/>
    </row>
    <row r="53" spans="1:14" s="68" customFormat="1" ht="13.5" thickBot="1" x14ac:dyDescent="0.35">
      <c r="B53" s="61" t="s">
        <v>191</v>
      </c>
      <c r="C53" s="61" t="s">
        <v>200</v>
      </c>
      <c r="D53" s="131" t="s">
        <v>201</v>
      </c>
      <c r="E53" s="131"/>
      <c r="F53" s="131"/>
      <c r="G53" s="73"/>
      <c r="I53" s="73"/>
      <c r="J53" s="73"/>
      <c r="K53" s="73"/>
      <c r="L53" s="73"/>
      <c r="M53" s="73"/>
      <c r="N53" s="73"/>
    </row>
    <row r="54" spans="1:14" s="68" customFormat="1" ht="13.5" thickBot="1" x14ac:dyDescent="0.35">
      <c r="B54" s="61" t="s">
        <v>191</v>
      </c>
      <c r="C54" s="61" t="s">
        <v>200</v>
      </c>
      <c r="D54" s="131" t="s">
        <v>202</v>
      </c>
      <c r="E54" s="131"/>
      <c r="F54" s="131"/>
      <c r="G54" s="73"/>
      <c r="I54" s="73"/>
      <c r="J54" s="73"/>
      <c r="K54" s="73"/>
      <c r="L54" s="73"/>
      <c r="M54" s="73"/>
      <c r="N54" s="73"/>
    </row>
    <row r="55" spans="1:14" ht="13.5" thickBot="1" x14ac:dyDescent="0.35">
      <c r="A55"/>
      <c r="B55" s="61" t="s">
        <v>191</v>
      </c>
      <c r="C55" s="61" t="s">
        <v>200</v>
      </c>
      <c r="D55" s="131" t="s">
        <v>203</v>
      </c>
      <c r="E55" s="131"/>
      <c r="F55" s="131"/>
    </row>
    <row r="56" spans="1:14" ht="13.5" thickBot="1" x14ac:dyDescent="0.35">
      <c r="B56" s="61" t="s">
        <v>191</v>
      </c>
      <c r="C56" s="61" t="s">
        <v>76</v>
      </c>
      <c r="D56" s="131" t="s">
        <v>204</v>
      </c>
      <c r="E56" s="131"/>
      <c r="F56" s="131"/>
    </row>
    <row r="57" spans="1:14" ht="13.5" thickBot="1" x14ac:dyDescent="0.35">
      <c r="B57" s="61" t="s">
        <v>191</v>
      </c>
      <c r="C57" s="61" t="s">
        <v>76</v>
      </c>
      <c r="D57" s="131" t="s">
        <v>205</v>
      </c>
      <c r="E57" s="131"/>
      <c r="F57" s="131"/>
    </row>
    <row r="58" spans="1:14" ht="13.5" thickBot="1" x14ac:dyDescent="0.35">
      <c r="B58" s="61" t="s">
        <v>191</v>
      </c>
      <c r="C58" s="61" t="s">
        <v>76</v>
      </c>
      <c r="D58" s="131" t="s">
        <v>513</v>
      </c>
      <c r="E58" s="131"/>
      <c r="F58" s="131"/>
    </row>
    <row r="59" spans="1:14" ht="13.5" thickBot="1" x14ac:dyDescent="0.35">
      <c r="B59" s="61" t="s">
        <v>191</v>
      </c>
      <c r="C59" s="61" t="s">
        <v>76</v>
      </c>
      <c r="D59" s="131" t="s">
        <v>511</v>
      </c>
      <c r="E59" s="131"/>
      <c r="F59" s="131"/>
    </row>
    <row r="60" spans="1:14" ht="13.5" thickBot="1" x14ac:dyDescent="0.35">
      <c r="B60" s="61" t="s">
        <v>191</v>
      </c>
      <c r="C60" s="61" t="s">
        <v>76</v>
      </c>
      <c r="D60" s="131" t="s">
        <v>512</v>
      </c>
      <c r="E60" s="131"/>
      <c r="F60" s="131"/>
    </row>
    <row r="62" spans="1:14" x14ac:dyDescent="0.3">
      <c r="A62" s="66" t="s">
        <v>206</v>
      </c>
    </row>
  </sheetData>
  <mergeCells count="21">
    <mergeCell ref="D48:F48"/>
    <mergeCell ref="D40:F40"/>
    <mergeCell ref="D42:F42"/>
    <mergeCell ref="D58:F58"/>
    <mergeCell ref="D59:F59"/>
    <mergeCell ref="D47:F47"/>
    <mergeCell ref="D49:F49"/>
    <mergeCell ref="D50:F50"/>
    <mergeCell ref="D51:F51"/>
    <mergeCell ref="D52:F52"/>
    <mergeCell ref="D41:F41"/>
    <mergeCell ref="D43:F43"/>
    <mergeCell ref="D44:F44"/>
    <mergeCell ref="D45:F45"/>
    <mergeCell ref="D46:F46"/>
    <mergeCell ref="D60:F60"/>
    <mergeCell ref="D53:F53"/>
    <mergeCell ref="D54:F54"/>
    <mergeCell ref="D55:F55"/>
    <mergeCell ref="D56:F56"/>
    <mergeCell ref="D57:F57"/>
  </mergeCells>
  <phoneticPr fontId="6" type="noConversion"/>
  <pageMargins left="0.75" right="0.75" top="1" bottom="1" header="0.3" footer="0.3"/>
  <pageSetup paperSize="3" scale="80" fitToWidth="0" fitToHeight="0" orientation="landscape" r:id="rId1"/>
  <headerFooter alignWithMargins="0">
    <oddFooter>&amp;L&amp;"Aptos Narrow,Regular"St. Paul Brass Foundry Company (Facility ID: 12300001)
B2303515&amp;C&amp;"Aptos Narrow,Regular"&amp;P of &amp;N&amp;R&amp;"Aptos Narrow,Regular"March 2, 2026</oddFooter>
  </headerFooter>
  <rowBreaks count="1" manualBreakCount="1">
    <brk id="29"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F9E5C-A51D-4DDD-9562-BD0391CD3936}">
  <sheetPr codeName="Sheet8">
    <pageSetUpPr fitToPage="1"/>
  </sheetPr>
  <dimension ref="A1:P33"/>
  <sheetViews>
    <sheetView topLeftCell="B1" zoomScale="130" zoomScaleNormal="130" workbookViewId="0">
      <selection activeCell="O2" sqref="O2"/>
    </sheetView>
  </sheetViews>
  <sheetFormatPr defaultColWidth="9.1796875" defaultRowHeight="13" x14ac:dyDescent="0.3"/>
  <cols>
    <col min="1" max="3" width="12.7265625" style="40" customWidth="1"/>
    <col min="4" max="4" width="7" style="101" bestFit="1" customWidth="1"/>
    <col min="5" max="5" width="42.81640625" style="40" bestFit="1" customWidth="1"/>
    <col min="6" max="10" width="9.7265625" style="40" customWidth="1"/>
    <col min="11" max="12" width="10.7265625" style="40" customWidth="1"/>
    <col min="13" max="13" width="20.1796875" style="40" customWidth="1"/>
    <col min="14" max="15" width="9.7265625" style="40" customWidth="1"/>
    <col min="16" max="16" width="10.7265625" style="36" customWidth="1"/>
    <col min="17" max="16384" width="9.1796875" style="36"/>
  </cols>
  <sheetData>
    <row r="1" spans="1:16" ht="19" thickBot="1" x14ac:dyDescent="0.5">
      <c r="A1" s="121" t="s">
        <v>545</v>
      </c>
    </row>
    <row r="2" spans="1:16" s="37" customFormat="1" ht="52.5" thickBot="1" x14ac:dyDescent="0.35">
      <c r="A2" s="67" t="s">
        <v>56</v>
      </c>
      <c r="B2" s="67" t="s">
        <v>57</v>
      </c>
      <c r="C2" s="67" t="s">
        <v>58</v>
      </c>
      <c r="D2" s="67" t="s">
        <v>207</v>
      </c>
      <c r="E2" s="67" t="s">
        <v>59</v>
      </c>
      <c r="F2" s="67" t="s">
        <v>208</v>
      </c>
      <c r="G2" s="67" t="s">
        <v>209</v>
      </c>
      <c r="H2" s="67" t="s">
        <v>210</v>
      </c>
      <c r="I2" s="67" t="s">
        <v>211</v>
      </c>
      <c r="J2" s="67" t="s">
        <v>212</v>
      </c>
      <c r="K2" s="67" t="s">
        <v>213</v>
      </c>
      <c r="L2" s="67" t="s">
        <v>214</v>
      </c>
      <c r="M2" s="67" t="s">
        <v>215</v>
      </c>
      <c r="N2" s="67" t="s">
        <v>216</v>
      </c>
      <c r="O2" s="67" t="s">
        <v>217</v>
      </c>
    </row>
    <row r="3" spans="1:16" s="38" customFormat="1" ht="13.5" thickBot="1" x14ac:dyDescent="0.35">
      <c r="A3" s="103" t="s">
        <v>218</v>
      </c>
      <c r="B3" s="103"/>
      <c r="C3" s="103" t="s">
        <v>219</v>
      </c>
      <c r="D3" s="95" t="s">
        <v>220</v>
      </c>
      <c r="E3" s="103" t="s">
        <v>221</v>
      </c>
      <c r="F3" s="103">
        <v>39.6</v>
      </c>
      <c r="G3" s="103">
        <v>2.7</v>
      </c>
      <c r="H3" s="103"/>
      <c r="I3" s="103"/>
      <c r="J3" s="103">
        <v>12151</v>
      </c>
      <c r="K3" s="103">
        <v>99.6</v>
      </c>
      <c r="L3" s="103"/>
      <c r="M3" s="103" t="s">
        <v>222</v>
      </c>
      <c r="N3" s="103" t="s">
        <v>37</v>
      </c>
      <c r="O3" s="103"/>
      <c r="P3" s="39"/>
    </row>
    <row r="4" spans="1:16" s="38" customFormat="1" ht="13.5" thickBot="1" x14ac:dyDescent="0.35">
      <c r="A4" s="103" t="s">
        <v>218</v>
      </c>
      <c r="B4" s="103"/>
      <c r="C4" s="103" t="s">
        <v>223</v>
      </c>
      <c r="D4" s="95" t="s">
        <v>224</v>
      </c>
      <c r="E4" s="103" t="s">
        <v>225</v>
      </c>
      <c r="F4" s="103">
        <v>51.9</v>
      </c>
      <c r="G4" s="103">
        <v>2.4</v>
      </c>
      <c r="H4" s="103"/>
      <c r="I4" s="103"/>
      <c r="J4" s="103">
        <v>8453.2999999999993</v>
      </c>
      <c r="K4" s="103">
        <v>229.6</v>
      </c>
      <c r="L4" s="103"/>
      <c r="M4" s="103" t="s">
        <v>222</v>
      </c>
      <c r="N4" s="103" t="s">
        <v>37</v>
      </c>
      <c r="O4" s="103"/>
      <c r="P4" s="39"/>
    </row>
    <row r="5" spans="1:16" s="38" customFormat="1" ht="13.5" thickBot="1" x14ac:dyDescent="0.35">
      <c r="A5" s="103" t="s">
        <v>218</v>
      </c>
      <c r="B5" s="103"/>
      <c r="C5" s="103" t="s">
        <v>226</v>
      </c>
      <c r="D5" s="95" t="s">
        <v>227</v>
      </c>
      <c r="E5" s="103" t="s">
        <v>228</v>
      </c>
      <c r="F5" s="103">
        <v>32</v>
      </c>
      <c r="G5" s="103">
        <v>2.1</v>
      </c>
      <c r="H5" s="103"/>
      <c r="I5" s="103"/>
      <c r="J5" s="103">
        <v>6520.1</v>
      </c>
      <c r="K5" s="103">
        <v>157.5</v>
      </c>
      <c r="L5" s="103"/>
      <c r="M5" s="103" t="s">
        <v>222</v>
      </c>
      <c r="N5" s="103" t="s">
        <v>37</v>
      </c>
      <c r="O5" s="103"/>
      <c r="P5" s="39"/>
    </row>
    <row r="6" spans="1:16" s="38" customFormat="1" ht="13.5" thickBot="1" x14ac:dyDescent="0.35">
      <c r="A6" s="103" t="s">
        <v>218</v>
      </c>
      <c r="B6" s="103"/>
      <c r="C6" s="103" t="s">
        <v>229</v>
      </c>
      <c r="D6" s="95" t="s">
        <v>230</v>
      </c>
      <c r="E6" s="103" t="s">
        <v>231</v>
      </c>
      <c r="F6" s="103">
        <v>28</v>
      </c>
      <c r="G6" s="103">
        <v>1</v>
      </c>
      <c r="H6" s="103"/>
      <c r="I6" s="103"/>
      <c r="J6" s="103">
        <v>471.24</v>
      </c>
      <c r="K6" s="103">
        <v>45</v>
      </c>
      <c r="L6" s="103"/>
      <c r="M6" s="103" t="s">
        <v>222</v>
      </c>
      <c r="N6" s="103" t="s">
        <v>37</v>
      </c>
      <c r="O6" s="103"/>
      <c r="P6" s="39"/>
    </row>
    <row r="7" spans="1:16" s="38" customFormat="1" ht="13.5" thickBot="1" x14ac:dyDescent="0.35">
      <c r="A7" s="103" t="s">
        <v>218</v>
      </c>
      <c r="B7" s="103" t="s">
        <v>232</v>
      </c>
      <c r="C7" s="103" t="s">
        <v>233</v>
      </c>
      <c r="D7" s="95" t="s">
        <v>234</v>
      </c>
      <c r="E7" s="103" t="s">
        <v>235</v>
      </c>
      <c r="F7" s="103">
        <v>24</v>
      </c>
      <c r="G7" s="103">
        <v>1.33</v>
      </c>
      <c r="H7" s="103"/>
      <c r="I7" s="103"/>
      <c r="J7" s="103">
        <v>4200</v>
      </c>
      <c r="K7" s="103">
        <v>70</v>
      </c>
      <c r="L7" s="103"/>
      <c r="M7" s="103" t="s">
        <v>236</v>
      </c>
      <c r="N7" s="103" t="s">
        <v>37</v>
      </c>
      <c r="O7" s="103" t="s">
        <v>237</v>
      </c>
    </row>
    <row r="8" spans="1:16" s="38" customFormat="1" ht="13.5" thickBot="1" x14ac:dyDescent="0.35">
      <c r="A8" s="103" t="s">
        <v>218</v>
      </c>
      <c r="B8" s="103" t="s">
        <v>238</v>
      </c>
      <c r="C8" s="103" t="s">
        <v>239</v>
      </c>
      <c r="D8" s="95" t="s">
        <v>240</v>
      </c>
      <c r="E8" s="103" t="s">
        <v>241</v>
      </c>
      <c r="F8" s="103">
        <v>24</v>
      </c>
      <c r="G8" s="103">
        <v>2.0699999999999998</v>
      </c>
      <c r="H8" s="103"/>
      <c r="I8" s="103"/>
      <c r="J8" s="103">
        <v>13000</v>
      </c>
      <c r="K8" s="103">
        <v>75</v>
      </c>
      <c r="L8" s="103"/>
      <c r="M8" s="103" t="s">
        <v>236</v>
      </c>
      <c r="N8" s="103" t="s">
        <v>37</v>
      </c>
      <c r="O8" s="103" t="s">
        <v>237</v>
      </c>
    </row>
    <row r="9" spans="1:16" s="38" customFormat="1" ht="13.5" thickBot="1" x14ac:dyDescent="0.35">
      <c r="A9" s="103" t="s">
        <v>218</v>
      </c>
      <c r="B9" s="103" t="s">
        <v>242</v>
      </c>
      <c r="C9" s="103" t="s">
        <v>243</v>
      </c>
      <c r="D9" s="95" t="s">
        <v>234</v>
      </c>
      <c r="E9" s="103" t="s">
        <v>244</v>
      </c>
      <c r="F9" s="103">
        <v>24</v>
      </c>
      <c r="G9" s="103">
        <v>0.5</v>
      </c>
      <c r="H9" s="103"/>
      <c r="I9" s="103"/>
      <c r="J9" s="103">
        <v>950</v>
      </c>
      <c r="K9" s="103">
        <v>350</v>
      </c>
      <c r="L9" s="103"/>
      <c r="M9" s="103" t="s">
        <v>236</v>
      </c>
      <c r="N9" s="103" t="s">
        <v>37</v>
      </c>
      <c r="O9" s="103" t="s">
        <v>245</v>
      </c>
    </row>
    <row r="10" spans="1:16" s="38" customFormat="1" ht="13.5" thickBot="1" x14ac:dyDescent="0.35">
      <c r="A10" s="103" t="s">
        <v>218</v>
      </c>
      <c r="B10" s="103" t="s">
        <v>246</v>
      </c>
      <c r="C10" s="103" t="s">
        <v>247</v>
      </c>
      <c r="D10" s="95" t="s">
        <v>234</v>
      </c>
      <c r="E10" s="103" t="s">
        <v>248</v>
      </c>
      <c r="F10" s="103">
        <v>24</v>
      </c>
      <c r="G10" s="103">
        <v>1</v>
      </c>
      <c r="H10" s="103"/>
      <c r="I10" s="103"/>
      <c r="J10" s="103">
        <v>2000</v>
      </c>
      <c r="K10" s="103">
        <v>70</v>
      </c>
      <c r="L10" s="103"/>
      <c r="M10" s="103" t="s">
        <v>236</v>
      </c>
      <c r="N10" s="103" t="s">
        <v>37</v>
      </c>
      <c r="O10" s="103" t="s">
        <v>237</v>
      </c>
    </row>
    <row r="11" spans="1:16" s="38" customFormat="1" ht="13.5" thickBot="1" x14ac:dyDescent="0.35">
      <c r="A11" s="103" t="s">
        <v>218</v>
      </c>
      <c r="B11" s="103" t="s">
        <v>249</v>
      </c>
      <c r="C11" s="103" t="s">
        <v>250</v>
      </c>
      <c r="D11" s="95" t="s">
        <v>234</v>
      </c>
      <c r="E11" s="103" t="s">
        <v>505</v>
      </c>
      <c r="F11" s="103">
        <v>9</v>
      </c>
      <c r="G11" s="103">
        <v>0.83</v>
      </c>
      <c r="H11" s="103"/>
      <c r="I11" s="103"/>
      <c r="J11" s="103">
        <v>1160</v>
      </c>
      <c r="K11" s="103">
        <v>70</v>
      </c>
      <c r="L11" s="103"/>
      <c r="M11" s="103" t="s">
        <v>251</v>
      </c>
      <c r="N11" s="103" t="s">
        <v>37</v>
      </c>
      <c r="O11" s="103" t="s">
        <v>237</v>
      </c>
    </row>
    <row r="12" spans="1:16" s="38" customFormat="1" ht="13.5" thickBot="1" x14ac:dyDescent="0.35">
      <c r="A12" s="107" t="s">
        <v>218</v>
      </c>
      <c r="B12" s="107" t="s">
        <v>252</v>
      </c>
      <c r="C12" s="107" t="s">
        <v>253</v>
      </c>
      <c r="D12" s="108"/>
      <c r="E12" s="107" t="s">
        <v>254</v>
      </c>
      <c r="F12" s="107">
        <v>12</v>
      </c>
      <c r="G12" s="107">
        <v>3</v>
      </c>
      <c r="H12" s="107"/>
      <c r="I12" s="107"/>
      <c r="J12" s="107">
        <v>5000</v>
      </c>
      <c r="K12" s="107">
        <v>70</v>
      </c>
      <c r="L12" s="107"/>
      <c r="M12" s="107" t="s">
        <v>251</v>
      </c>
      <c r="N12" s="107" t="s">
        <v>37</v>
      </c>
      <c r="O12" s="103" t="s">
        <v>11</v>
      </c>
    </row>
    <row r="13" spans="1:16" s="38" customFormat="1" ht="13.5" thickBot="1" x14ac:dyDescent="0.35">
      <c r="A13" s="103" t="s">
        <v>218</v>
      </c>
      <c r="B13" s="103" t="s">
        <v>255</v>
      </c>
      <c r="C13" s="103" t="s">
        <v>256</v>
      </c>
      <c r="D13" s="95" t="s">
        <v>257</v>
      </c>
      <c r="E13" s="106" t="s">
        <v>528</v>
      </c>
      <c r="F13" s="103" t="s">
        <v>76</v>
      </c>
      <c r="G13" s="103" t="s">
        <v>76</v>
      </c>
      <c r="H13" s="112">
        <f>142/12</f>
        <v>11.833333333333334</v>
      </c>
      <c r="I13" s="112">
        <f>118/12</f>
        <v>9.8333333333333339</v>
      </c>
      <c r="J13" s="103" t="s">
        <v>76</v>
      </c>
      <c r="K13" s="103" t="s">
        <v>76</v>
      </c>
      <c r="L13" s="103"/>
      <c r="M13" s="106" t="s">
        <v>251</v>
      </c>
      <c r="N13" s="103" t="s">
        <v>37</v>
      </c>
      <c r="O13" s="103" t="s">
        <v>237</v>
      </c>
    </row>
    <row r="14" spans="1:16" s="38" customFormat="1" ht="13.5" thickBot="1" x14ac:dyDescent="0.35">
      <c r="A14" s="103" t="s">
        <v>218</v>
      </c>
      <c r="B14" s="103" t="s">
        <v>258</v>
      </c>
      <c r="C14" s="103" t="s">
        <v>259</v>
      </c>
      <c r="D14" s="95" t="s">
        <v>234</v>
      </c>
      <c r="E14" s="103" t="s">
        <v>260</v>
      </c>
      <c r="F14" s="103">
        <v>30</v>
      </c>
      <c r="G14" s="103">
        <v>1.75</v>
      </c>
      <c r="H14" s="103"/>
      <c r="I14" s="103"/>
      <c r="J14" s="103">
        <v>320</v>
      </c>
      <c r="K14" s="103">
        <v>70</v>
      </c>
      <c r="L14" s="103"/>
      <c r="M14" s="103" t="s">
        <v>236</v>
      </c>
      <c r="N14" s="103" t="s">
        <v>37</v>
      </c>
      <c r="O14" s="103" t="s">
        <v>237</v>
      </c>
    </row>
    <row r="15" spans="1:16" s="38" customFormat="1" ht="13.5" thickBot="1" x14ac:dyDescent="0.35">
      <c r="A15" s="103" t="s">
        <v>218</v>
      </c>
      <c r="B15" s="103" t="s">
        <v>261</v>
      </c>
      <c r="C15" s="103" t="s">
        <v>262</v>
      </c>
      <c r="D15" s="95" t="s">
        <v>234</v>
      </c>
      <c r="E15" s="103" t="s">
        <v>263</v>
      </c>
      <c r="F15" s="103">
        <v>30</v>
      </c>
      <c r="G15" s="103">
        <v>1.75</v>
      </c>
      <c r="H15" s="103"/>
      <c r="I15" s="103"/>
      <c r="J15" s="103">
        <v>320</v>
      </c>
      <c r="K15" s="103">
        <v>70</v>
      </c>
      <c r="L15" s="103"/>
      <c r="M15" s="103" t="s">
        <v>236</v>
      </c>
      <c r="N15" s="103" t="s">
        <v>37</v>
      </c>
      <c r="O15" s="103" t="s">
        <v>237</v>
      </c>
    </row>
    <row r="16" spans="1:16" s="38" customFormat="1" ht="13.5" thickBot="1" x14ac:dyDescent="0.35">
      <c r="A16" s="103" t="s">
        <v>218</v>
      </c>
      <c r="B16" s="103" t="s">
        <v>264</v>
      </c>
      <c r="C16" s="103" t="s">
        <v>265</v>
      </c>
      <c r="D16" s="95" t="s">
        <v>234</v>
      </c>
      <c r="E16" s="103" t="s">
        <v>266</v>
      </c>
      <c r="F16" s="103">
        <v>30</v>
      </c>
      <c r="G16" s="103">
        <v>1.75</v>
      </c>
      <c r="H16" s="103"/>
      <c r="I16" s="103"/>
      <c r="J16" s="103">
        <v>320</v>
      </c>
      <c r="K16" s="103">
        <v>70</v>
      </c>
      <c r="L16" s="103"/>
      <c r="M16" s="103" t="s">
        <v>236</v>
      </c>
      <c r="N16" s="103" t="s">
        <v>37</v>
      </c>
      <c r="O16" s="103" t="s">
        <v>237</v>
      </c>
    </row>
    <row r="17" spans="1:15" s="38" customFormat="1" ht="13.5" thickBot="1" x14ac:dyDescent="0.35">
      <c r="A17" s="103" t="s">
        <v>218</v>
      </c>
      <c r="B17" s="103" t="s">
        <v>267</v>
      </c>
      <c r="C17" s="103" t="s">
        <v>268</v>
      </c>
      <c r="D17" s="95" t="s">
        <v>234</v>
      </c>
      <c r="E17" s="103" t="s">
        <v>269</v>
      </c>
      <c r="F17" s="103">
        <v>30</v>
      </c>
      <c r="G17" s="103">
        <v>1.75</v>
      </c>
      <c r="H17" s="103"/>
      <c r="I17" s="103"/>
      <c r="J17" s="103">
        <v>320</v>
      </c>
      <c r="K17" s="103">
        <v>70</v>
      </c>
      <c r="L17" s="103"/>
      <c r="M17" s="103" t="s">
        <v>236</v>
      </c>
      <c r="N17" s="103" t="s">
        <v>37</v>
      </c>
      <c r="O17" s="103" t="s">
        <v>237</v>
      </c>
    </row>
    <row r="18" spans="1:15" s="38" customFormat="1" ht="13.5" thickBot="1" x14ac:dyDescent="0.35">
      <c r="A18" s="103" t="s">
        <v>218</v>
      </c>
      <c r="B18" s="103" t="s">
        <v>270</v>
      </c>
      <c r="C18" s="103" t="s">
        <v>271</v>
      </c>
      <c r="D18" s="95" t="s">
        <v>272</v>
      </c>
      <c r="E18" s="103" t="s">
        <v>273</v>
      </c>
      <c r="F18" s="103">
        <v>30</v>
      </c>
      <c r="G18" s="103">
        <v>3.09</v>
      </c>
      <c r="H18" s="103"/>
      <c r="I18" s="103"/>
      <c r="J18" s="103">
        <v>15200</v>
      </c>
      <c r="K18" s="103">
        <v>70</v>
      </c>
      <c r="L18" s="103"/>
      <c r="M18" s="103" t="s">
        <v>236</v>
      </c>
      <c r="N18" s="103" t="s">
        <v>37</v>
      </c>
      <c r="O18" s="103" t="s">
        <v>237</v>
      </c>
    </row>
    <row r="19" spans="1:15" s="38" customFormat="1" ht="13.5" thickBot="1" x14ac:dyDescent="0.35">
      <c r="A19" s="103" t="s">
        <v>218</v>
      </c>
      <c r="B19" s="103" t="s">
        <v>274</v>
      </c>
      <c r="C19" s="103" t="s">
        <v>275</v>
      </c>
      <c r="D19" s="95" t="s">
        <v>272</v>
      </c>
      <c r="E19" s="103" t="s">
        <v>276</v>
      </c>
      <c r="F19" s="103">
        <v>21</v>
      </c>
      <c r="G19" s="103">
        <v>3.5</v>
      </c>
      <c r="H19" s="103"/>
      <c r="I19" s="103"/>
      <c r="J19" s="103">
        <v>15200</v>
      </c>
      <c r="K19" s="103">
        <v>120</v>
      </c>
      <c r="L19" s="103"/>
      <c r="M19" s="103" t="s">
        <v>236</v>
      </c>
      <c r="N19" s="103" t="s">
        <v>37</v>
      </c>
      <c r="O19" s="103" t="s">
        <v>237</v>
      </c>
    </row>
    <row r="20" spans="1:15" s="38" customFormat="1" ht="13.5" thickBot="1" x14ac:dyDescent="0.35">
      <c r="A20" s="103" t="s">
        <v>218</v>
      </c>
      <c r="B20" s="103" t="s">
        <v>277</v>
      </c>
      <c r="C20" s="103" t="s">
        <v>278</v>
      </c>
      <c r="D20" s="95" t="s">
        <v>234</v>
      </c>
      <c r="E20" s="103" t="s">
        <v>279</v>
      </c>
      <c r="F20" s="106">
        <v>24</v>
      </c>
      <c r="G20" s="103">
        <v>0.33</v>
      </c>
      <c r="H20" s="103"/>
      <c r="I20" s="103"/>
      <c r="J20" s="103">
        <v>1400</v>
      </c>
      <c r="K20" s="103">
        <v>70</v>
      </c>
      <c r="L20" s="103"/>
      <c r="M20" s="106" t="s">
        <v>236</v>
      </c>
      <c r="N20" s="103" t="s">
        <v>37</v>
      </c>
      <c r="O20" s="103" t="s">
        <v>237</v>
      </c>
    </row>
    <row r="21" spans="1:15" ht="13.5" thickBot="1" x14ac:dyDescent="0.35">
      <c r="A21" s="103" t="s">
        <v>218</v>
      </c>
      <c r="B21" s="106" t="s">
        <v>280</v>
      </c>
      <c r="C21" s="103" t="s">
        <v>76</v>
      </c>
      <c r="D21" s="95" t="s">
        <v>234</v>
      </c>
      <c r="E21" s="103" t="s">
        <v>281</v>
      </c>
      <c r="F21" s="106">
        <v>30</v>
      </c>
      <c r="G21" s="103"/>
      <c r="H21" s="112">
        <f>29/12</f>
        <v>2.4166666666666665</v>
      </c>
      <c r="I21" s="112">
        <f>18/12</f>
        <v>1.5</v>
      </c>
      <c r="J21" s="106">
        <v>6000</v>
      </c>
      <c r="K21" s="106">
        <v>70</v>
      </c>
      <c r="L21" s="103"/>
      <c r="M21" s="103" t="s">
        <v>236</v>
      </c>
      <c r="N21" s="103" t="s">
        <v>37</v>
      </c>
      <c r="O21" s="103" t="s">
        <v>237</v>
      </c>
    </row>
    <row r="23" spans="1:15" x14ac:dyDescent="0.3">
      <c r="A23" s="66" t="s">
        <v>206</v>
      </c>
      <c r="B23" s="76"/>
    </row>
    <row r="24" spans="1:15" s="105" customFormat="1" x14ac:dyDescent="0.3">
      <c r="A24" s="68"/>
      <c r="B24" s="104"/>
      <c r="C24" s="104"/>
      <c r="D24" s="102"/>
      <c r="E24" s="104"/>
      <c r="F24" s="104"/>
      <c r="G24" s="104"/>
      <c r="H24" s="104"/>
      <c r="I24" s="104"/>
      <c r="J24" s="104"/>
      <c r="K24" s="104"/>
      <c r="L24" s="104"/>
      <c r="M24" s="104"/>
      <c r="N24" s="104"/>
      <c r="O24" s="104"/>
    </row>
    <row r="25" spans="1:15" s="105" customFormat="1" x14ac:dyDescent="0.3">
      <c r="A25" s="68" t="s">
        <v>282</v>
      </c>
      <c r="B25" s="104"/>
      <c r="C25" s="104"/>
      <c r="D25" s="102"/>
      <c r="E25" s="104"/>
      <c r="F25" s="104"/>
      <c r="G25" s="104"/>
      <c r="H25" s="104"/>
      <c r="I25" s="104"/>
      <c r="J25" s="104"/>
      <c r="K25" s="104"/>
      <c r="L25" s="104"/>
      <c r="M25" s="104"/>
      <c r="N25" s="104"/>
      <c r="O25" s="104"/>
    </row>
    <row r="26" spans="1:15" x14ac:dyDescent="0.3">
      <c r="A26" s="40" t="s">
        <v>220</v>
      </c>
      <c r="B26" s="39" t="s">
        <v>283</v>
      </c>
    </row>
    <row r="27" spans="1:15" x14ac:dyDescent="0.3">
      <c r="A27" s="40" t="s">
        <v>224</v>
      </c>
      <c r="B27" s="39" t="s">
        <v>284</v>
      </c>
    </row>
    <row r="28" spans="1:15" x14ac:dyDescent="0.3">
      <c r="A28" s="40" t="s">
        <v>227</v>
      </c>
      <c r="B28" s="39" t="s">
        <v>285</v>
      </c>
    </row>
    <row r="29" spans="1:15" x14ac:dyDescent="0.3">
      <c r="A29" s="40" t="s">
        <v>230</v>
      </c>
      <c r="B29" s="39" t="s">
        <v>286</v>
      </c>
    </row>
    <row r="30" spans="1:15" x14ac:dyDescent="0.3">
      <c r="A30" s="40" t="s">
        <v>234</v>
      </c>
      <c r="B30" s="40" t="s">
        <v>287</v>
      </c>
    </row>
    <row r="31" spans="1:15" x14ac:dyDescent="0.3">
      <c r="A31" s="40" t="s">
        <v>240</v>
      </c>
      <c r="B31" s="40" t="s">
        <v>517</v>
      </c>
    </row>
    <row r="32" spans="1:15" x14ac:dyDescent="0.3">
      <c r="A32" s="40" t="s">
        <v>257</v>
      </c>
      <c r="B32" s="40" t="s">
        <v>518</v>
      </c>
    </row>
    <row r="33" spans="1:2" x14ac:dyDescent="0.3">
      <c r="A33" s="40" t="s">
        <v>272</v>
      </c>
      <c r="B33" s="40" t="s">
        <v>519</v>
      </c>
    </row>
  </sheetData>
  <pageMargins left="0.75" right="0.75" top="1" bottom="1" header="0.3" footer="0.3"/>
  <pageSetup paperSize="3" fitToHeight="0" orientation="landscape" r:id="rId1"/>
  <headerFooter alignWithMargins="0">
    <oddFooter>&amp;L&amp;"Aptos Narrow,Regular"St. Paul Brass Foundry Company (Facility ID: 12300001)
B2303515&amp;C&amp;"Aptos Narrow,Regular"&amp;P of &amp;N&amp;R&amp;"Aptos Narrow,Regular"March 2, 2026</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4384E-C23A-4E4C-B69A-DBB98805AAE7}">
  <sheetPr codeName="Sheet4">
    <pageSetUpPr fitToPage="1"/>
  </sheetPr>
  <dimension ref="A1:Q37"/>
  <sheetViews>
    <sheetView zoomScale="130" zoomScaleNormal="130" workbookViewId="0">
      <selection activeCell="E3" sqref="E3:Q3"/>
    </sheetView>
  </sheetViews>
  <sheetFormatPr defaultColWidth="9.1796875" defaultRowHeight="13" x14ac:dyDescent="0.3"/>
  <cols>
    <col min="1" max="1" width="14.7265625" style="31" customWidth="1"/>
    <col min="2" max="2" width="14.7265625" style="32" customWidth="1"/>
    <col min="3" max="3" width="26.26953125" style="31" customWidth="1"/>
    <col min="4" max="4" width="20.453125" style="31" customWidth="1"/>
    <col min="5" max="16384" width="9.1796875" style="31"/>
  </cols>
  <sheetData>
    <row r="1" spans="1:17" ht="19" thickBot="1" x14ac:dyDescent="0.5">
      <c r="A1" s="41" t="s">
        <v>290</v>
      </c>
    </row>
    <row r="2" spans="1:17" ht="13.5" thickBot="1" x14ac:dyDescent="0.35">
      <c r="A2" s="42" t="s">
        <v>57</v>
      </c>
      <c r="B2" s="43" t="s">
        <v>288</v>
      </c>
      <c r="C2" s="43" t="s">
        <v>59</v>
      </c>
      <c r="D2" s="43" t="s">
        <v>207</v>
      </c>
      <c r="E2" s="137" t="s">
        <v>534</v>
      </c>
      <c r="F2" s="137"/>
      <c r="G2" s="137"/>
      <c r="H2" s="137"/>
      <c r="I2" s="137"/>
      <c r="J2" s="137"/>
      <c r="K2" s="137"/>
      <c r="L2" s="137"/>
      <c r="M2" s="137"/>
      <c r="N2" s="137"/>
      <c r="O2" s="137"/>
      <c r="P2" s="137"/>
      <c r="Q2" s="138"/>
    </row>
    <row r="3" spans="1:17" x14ac:dyDescent="0.3">
      <c r="A3" s="47" t="s">
        <v>291</v>
      </c>
      <c r="B3" s="47" t="s">
        <v>292</v>
      </c>
      <c r="C3" s="47" t="s">
        <v>293</v>
      </c>
      <c r="D3" s="47" t="s">
        <v>289</v>
      </c>
      <c r="E3" s="139" t="s">
        <v>548</v>
      </c>
      <c r="F3" s="139"/>
      <c r="G3" s="139"/>
      <c r="H3" s="139"/>
      <c r="I3" s="139"/>
      <c r="J3" s="139"/>
      <c r="K3" s="139"/>
      <c r="L3" s="139"/>
      <c r="M3" s="139"/>
      <c r="N3" s="139"/>
      <c r="O3" s="139"/>
      <c r="P3" s="139"/>
      <c r="Q3" s="139"/>
    </row>
    <row r="4" spans="1:17" ht="13.5" thickBot="1" x14ac:dyDescent="0.35">
      <c r="A4" s="46"/>
      <c r="B4" s="46"/>
      <c r="C4" s="46"/>
      <c r="D4" s="46"/>
      <c r="E4" s="140" t="s">
        <v>294</v>
      </c>
      <c r="F4" s="140"/>
      <c r="G4" s="140"/>
      <c r="H4" s="140"/>
      <c r="I4" s="140"/>
      <c r="J4" s="140"/>
      <c r="K4" s="140"/>
      <c r="L4" s="140"/>
      <c r="M4" s="140"/>
      <c r="N4" s="140"/>
      <c r="O4" s="140"/>
      <c r="P4" s="140"/>
      <c r="Q4" s="140"/>
    </row>
    <row r="5" spans="1:17" ht="13.5" thickBot="1" x14ac:dyDescent="0.35">
      <c r="A5" s="48" t="s">
        <v>295</v>
      </c>
      <c r="B5" s="45" t="s">
        <v>296</v>
      </c>
      <c r="C5" s="48" t="s">
        <v>297</v>
      </c>
      <c r="D5" s="48" t="s">
        <v>289</v>
      </c>
      <c r="E5" s="141" t="s">
        <v>298</v>
      </c>
      <c r="F5" s="141"/>
      <c r="G5" s="141"/>
      <c r="H5" s="141"/>
      <c r="I5" s="141"/>
      <c r="J5" s="141"/>
      <c r="K5" s="141"/>
      <c r="L5" s="141"/>
      <c r="M5" s="141"/>
      <c r="N5" s="141"/>
      <c r="O5" s="141"/>
      <c r="P5" s="141"/>
      <c r="Q5" s="141"/>
    </row>
    <row r="6" spans="1:17" ht="12.75" customHeight="1" thickBot="1" x14ac:dyDescent="0.35">
      <c r="A6" s="49" t="s">
        <v>299</v>
      </c>
      <c r="B6" s="50" t="s">
        <v>300</v>
      </c>
      <c r="C6" s="51" t="s">
        <v>301</v>
      </c>
      <c r="D6" s="52" t="s">
        <v>302</v>
      </c>
      <c r="E6" s="142" t="s">
        <v>303</v>
      </c>
      <c r="F6" s="142"/>
      <c r="G6" s="142"/>
      <c r="H6" s="142"/>
      <c r="I6" s="142"/>
      <c r="J6" s="142"/>
      <c r="K6" s="142"/>
      <c r="L6" s="142"/>
      <c r="M6" s="142"/>
      <c r="N6" s="142"/>
      <c r="O6" s="142"/>
      <c r="P6" s="142"/>
      <c r="Q6" s="142"/>
    </row>
    <row r="7" spans="1:17" ht="13.5" thickBot="1" x14ac:dyDescent="0.35">
      <c r="A7" s="48" t="s">
        <v>304</v>
      </c>
      <c r="B7" s="45" t="s">
        <v>305</v>
      </c>
      <c r="C7" s="52" t="s">
        <v>306</v>
      </c>
      <c r="D7" s="52" t="s">
        <v>307</v>
      </c>
      <c r="E7" s="141" t="s">
        <v>308</v>
      </c>
      <c r="F7" s="141"/>
      <c r="G7" s="141"/>
      <c r="H7" s="141"/>
      <c r="I7" s="141"/>
      <c r="J7" s="141"/>
      <c r="K7" s="141"/>
      <c r="L7" s="141"/>
      <c r="M7" s="141"/>
      <c r="N7" s="141"/>
      <c r="O7" s="141"/>
      <c r="P7" s="141"/>
      <c r="Q7" s="141"/>
    </row>
    <row r="8" spans="1:17" ht="13.5" thickBot="1" x14ac:dyDescent="0.35">
      <c r="A8" s="48" t="s">
        <v>309</v>
      </c>
      <c r="B8" s="45" t="s">
        <v>310</v>
      </c>
      <c r="C8" s="53" t="s">
        <v>276</v>
      </c>
      <c r="D8" s="53" t="s">
        <v>289</v>
      </c>
      <c r="E8" s="141" t="s">
        <v>549</v>
      </c>
      <c r="F8" s="141"/>
      <c r="G8" s="141"/>
      <c r="H8" s="141"/>
      <c r="I8" s="141"/>
      <c r="J8" s="141"/>
      <c r="K8" s="141"/>
      <c r="L8" s="141"/>
      <c r="M8" s="141"/>
      <c r="N8" s="141"/>
      <c r="O8" s="141"/>
      <c r="P8" s="141"/>
      <c r="Q8" s="141"/>
    </row>
    <row r="9" spans="1:17" x14ac:dyDescent="0.3">
      <c r="A9" s="54" t="s">
        <v>311</v>
      </c>
      <c r="B9" s="47" t="s">
        <v>312</v>
      </c>
      <c r="C9" s="55" t="s">
        <v>273</v>
      </c>
      <c r="D9" s="55" t="s">
        <v>547</v>
      </c>
      <c r="E9" s="139" t="s">
        <v>550</v>
      </c>
      <c r="F9" s="139"/>
      <c r="G9" s="139"/>
      <c r="H9" s="139"/>
      <c r="I9" s="139"/>
      <c r="J9" s="139"/>
      <c r="K9" s="139"/>
      <c r="L9" s="139"/>
      <c r="M9" s="139"/>
      <c r="N9" s="139"/>
      <c r="O9" s="139"/>
      <c r="P9" s="139"/>
      <c r="Q9" s="139"/>
    </row>
    <row r="10" spans="1:17" ht="13.5" thickBot="1" x14ac:dyDescent="0.35">
      <c r="A10" s="58"/>
      <c r="B10" s="46"/>
      <c r="C10" s="59"/>
      <c r="D10" s="59"/>
      <c r="E10" s="140" t="s">
        <v>313</v>
      </c>
      <c r="F10" s="140"/>
      <c r="G10" s="140"/>
      <c r="H10" s="140"/>
      <c r="I10" s="140"/>
      <c r="J10" s="140"/>
      <c r="K10" s="140"/>
      <c r="L10" s="140"/>
      <c r="M10" s="140"/>
      <c r="N10" s="140"/>
      <c r="O10" s="140"/>
      <c r="P10" s="140"/>
      <c r="Q10" s="140"/>
    </row>
    <row r="11" spans="1:17" customFormat="1" ht="12.75" customHeight="1" x14ac:dyDescent="0.25">
      <c r="B11" s="33"/>
    </row>
    <row r="12" spans="1:17" ht="19" thickBot="1" x14ac:dyDescent="0.5">
      <c r="A12" s="41" t="s">
        <v>314</v>
      </c>
    </row>
    <row r="13" spans="1:17" ht="13.5" thickBot="1" x14ac:dyDescent="0.35">
      <c r="A13" s="60" t="s">
        <v>57</v>
      </c>
      <c r="B13" s="60" t="s">
        <v>288</v>
      </c>
      <c r="C13" s="60" t="s">
        <v>59</v>
      </c>
      <c r="D13" s="44" t="s">
        <v>315</v>
      </c>
    </row>
    <row r="14" spans="1:17" ht="13.5" thickBot="1" x14ac:dyDescent="0.35">
      <c r="A14" s="56" t="s">
        <v>291</v>
      </c>
      <c r="B14" s="57" t="s">
        <v>292</v>
      </c>
      <c r="C14" s="56" t="s">
        <v>293</v>
      </c>
      <c r="D14" s="48" t="s">
        <v>316</v>
      </c>
    </row>
    <row r="15" spans="1:17" ht="13.5" thickBot="1" x14ac:dyDescent="0.35">
      <c r="A15" s="56"/>
      <c r="B15" s="57"/>
      <c r="C15" s="56"/>
      <c r="D15" s="48" t="s">
        <v>317</v>
      </c>
    </row>
    <row r="16" spans="1:17" ht="13.5" thickBot="1" x14ac:dyDescent="0.35">
      <c r="A16" s="56"/>
      <c r="B16" s="57"/>
      <c r="C16" s="56"/>
      <c r="D16" s="48" t="s">
        <v>318</v>
      </c>
    </row>
    <row r="17" spans="1:4" ht="13.5" thickBot="1" x14ac:dyDescent="0.35">
      <c r="A17" s="54" t="s">
        <v>295</v>
      </c>
      <c r="B17" s="47" t="s">
        <v>296</v>
      </c>
      <c r="C17" s="54" t="s">
        <v>297</v>
      </c>
      <c r="D17" s="48" t="s">
        <v>319</v>
      </c>
    </row>
    <row r="18" spans="1:4" ht="13.5" thickBot="1" x14ac:dyDescent="0.35">
      <c r="A18" s="56"/>
      <c r="B18" s="57"/>
      <c r="C18" s="56"/>
      <c r="D18" s="48" t="s">
        <v>320</v>
      </c>
    </row>
    <row r="19" spans="1:4" ht="13.5" thickBot="1" x14ac:dyDescent="0.35">
      <c r="A19" s="58"/>
      <c r="B19" s="46"/>
      <c r="C19" s="58"/>
      <c r="D19" s="48" t="s">
        <v>321</v>
      </c>
    </row>
    <row r="20" spans="1:4" ht="13.5" thickBot="1" x14ac:dyDescent="0.35">
      <c r="A20" s="61" t="s">
        <v>299</v>
      </c>
      <c r="B20" s="61" t="s">
        <v>300</v>
      </c>
      <c r="C20" s="61" t="s">
        <v>301</v>
      </c>
      <c r="D20" s="52" t="s">
        <v>302</v>
      </c>
    </row>
    <row r="21" spans="1:4" ht="13.5" thickBot="1" x14ac:dyDescent="0.35">
      <c r="A21" s="62" t="s">
        <v>304</v>
      </c>
      <c r="B21" s="62" t="s">
        <v>305</v>
      </c>
      <c r="C21" s="77" t="s">
        <v>306</v>
      </c>
      <c r="D21" s="48" t="s">
        <v>136</v>
      </c>
    </row>
    <row r="22" spans="1:4" ht="13.5" thickBot="1" x14ac:dyDescent="0.35">
      <c r="A22" s="63"/>
      <c r="B22" s="63"/>
      <c r="C22" s="63"/>
      <c r="D22" s="48" t="s">
        <v>141</v>
      </c>
    </row>
    <row r="23" spans="1:4" ht="13.5" thickBot="1" x14ac:dyDescent="0.35">
      <c r="A23" s="63"/>
      <c r="B23" s="63"/>
      <c r="C23" s="63"/>
      <c r="D23" s="48" t="s">
        <v>145</v>
      </c>
    </row>
    <row r="24" spans="1:4" ht="13.5" thickBot="1" x14ac:dyDescent="0.35">
      <c r="A24" s="63"/>
      <c r="B24" s="63"/>
      <c r="C24" s="63"/>
      <c r="D24" s="54" t="s">
        <v>149</v>
      </c>
    </row>
    <row r="25" spans="1:4" ht="13.5" thickBot="1" x14ac:dyDescent="0.35">
      <c r="A25" s="63"/>
      <c r="B25" s="63"/>
      <c r="C25" s="63"/>
      <c r="D25" s="65" t="s">
        <v>123</v>
      </c>
    </row>
    <row r="26" spans="1:4" ht="13.5" thickBot="1" x14ac:dyDescent="0.35">
      <c r="A26" s="63"/>
      <c r="B26" s="63"/>
      <c r="C26" s="63"/>
      <c r="D26" s="65" t="s">
        <v>130</v>
      </c>
    </row>
    <row r="27" spans="1:4" ht="13.5" thickBot="1" x14ac:dyDescent="0.35">
      <c r="A27" s="63"/>
      <c r="B27" s="63"/>
      <c r="C27" s="63"/>
      <c r="D27" s="65" t="s">
        <v>133</v>
      </c>
    </row>
    <row r="28" spans="1:4" ht="13.5" thickBot="1" x14ac:dyDescent="0.35">
      <c r="A28" s="78" t="s">
        <v>309</v>
      </c>
      <c r="B28" s="78" t="s">
        <v>310</v>
      </c>
      <c r="C28" s="78" t="s">
        <v>276</v>
      </c>
      <c r="D28" s="48" t="s">
        <v>99</v>
      </c>
    </row>
    <row r="29" spans="1:4" ht="13.5" thickBot="1" x14ac:dyDescent="0.35">
      <c r="A29" s="79"/>
      <c r="B29" s="79"/>
      <c r="C29" s="79"/>
      <c r="D29" s="48" t="s">
        <v>102</v>
      </c>
    </row>
    <row r="30" spans="1:4" ht="13.5" thickBot="1" x14ac:dyDescent="0.35">
      <c r="A30" s="79"/>
      <c r="B30" s="79"/>
      <c r="C30" s="79"/>
      <c r="D30" s="48" t="s">
        <v>105</v>
      </c>
    </row>
    <row r="31" spans="1:4" ht="13.5" thickBot="1" x14ac:dyDescent="0.35">
      <c r="A31" s="79"/>
      <c r="B31" s="79"/>
      <c r="C31" s="79"/>
      <c r="D31" s="48" t="s">
        <v>108</v>
      </c>
    </row>
    <row r="32" spans="1:4" ht="13.5" thickBot="1" x14ac:dyDescent="0.35">
      <c r="A32" s="80"/>
      <c r="B32" s="80"/>
      <c r="C32" s="80"/>
      <c r="D32" s="48" t="s">
        <v>111</v>
      </c>
    </row>
    <row r="33" spans="1:4" ht="13.5" thickBot="1" x14ac:dyDescent="0.35">
      <c r="A33" s="62" t="s">
        <v>311</v>
      </c>
      <c r="B33" s="62" t="s">
        <v>312</v>
      </c>
      <c r="C33" s="62" t="s">
        <v>273</v>
      </c>
      <c r="D33" s="62" t="s">
        <v>96</v>
      </c>
    </row>
    <row r="34" spans="1:4" ht="13.5" thickBot="1" x14ac:dyDescent="0.35">
      <c r="A34" s="63"/>
      <c r="B34" s="63"/>
      <c r="C34" s="63"/>
      <c r="D34" s="61" t="s">
        <v>114</v>
      </c>
    </row>
    <row r="35" spans="1:4" ht="13.5" thickBot="1" x14ac:dyDescent="0.35">
      <c r="A35" s="64"/>
      <c r="B35" s="64"/>
      <c r="C35" s="64"/>
      <c r="D35" s="64" t="s">
        <v>119</v>
      </c>
    </row>
    <row r="37" spans="1:4" x14ac:dyDescent="0.3">
      <c r="A37" s="66" t="s">
        <v>206</v>
      </c>
      <c r="B37" s="76"/>
    </row>
  </sheetData>
  <mergeCells count="9">
    <mergeCell ref="E2:Q2"/>
    <mergeCell ref="E9:Q9"/>
    <mergeCell ref="E10:Q10"/>
    <mergeCell ref="E4:Q4"/>
    <mergeCell ref="E3:Q3"/>
    <mergeCell ref="E7:Q7"/>
    <mergeCell ref="E5:Q5"/>
    <mergeCell ref="E6:Q6"/>
    <mergeCell ref="E8:Q8"/>
  </mergeCells>
  <phoneticPr fontId="6" type="noConversion"/>
  <pageMargins left="0.75" right="0.75" top="1" bottom="1" header="0.3" footer="0.3"/>
  <pageSetup paperSize="3" fitToHeight="0" orientation="landscape" r:id="rId1"/>
  <headerFooter alignWithMargins="0">
    <oddFooter>&amp;L&amp;"Aptos Narrow,Regular"St. Paul Brass Foundry Company (Facility ID: 12300001)
B2303515&amp;C&amp;"Aptos Narrow,Regular"&amp;P of &amp;N&amp;R&amp;"Aptos Narrow,Regular"March 2, 2026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9121-0B66-4D5E-847E-80CEF40AF1CF}">
  <sheetPr codeName="Sheet6">
    <pageSetUpPr fitToPage="1"/>
  </sheetPr>
  <dimension ref="A1:X40"/>
  <sheetViews>
    <sheetView topLeftCell="I9" zoomScale="130" zoomScaleNormal="130" workbookViewId="0">
      <selection activeCell="U23" sqref="U23:U26"/>
    </sheetView>
  </sheetViews>
  <sheetFormatPr defaultColWidth="9.1796875" defaultRowHeight="13" x14ac:dyDescent="0.25"/>
  <cols>
    <col min="1" max="1" width="15.54296875" style="81" customWidth="1"/>
    <col min="2" max="2" width="10.26953125" style="81" customWidth="1"/>
    <col min="3" max="3" width="42.7265625" style="81" customWidth="1"/>
    <col min="4" max="5" width="7.7265625" style="113" customWidth="1"/>
    <col min="6" max="6" width="15.26953125" style="113" customWidth="1"/>
    <col min="7" max="8" width="9.7265625" style="113" customWidth="1"/>
    <col min="9" max="9" width="17.26953125" style="81" customWidth="1"/>
    <col min="10" max="11" width="10.7265625" style="113" customWidth="1"/>
    <col min="12" max="12" width="7.26953125" style="113" bestFit="1" customWidth="1"/>
    <col min="13" max="13" width="10.7265625" style="113" customWidth="1"/>
    <col min="14" max="14" width="11.7265625" style="113" customWidth="1"/>
    <col min="15" max="16" width="8.7265625" style="113" customWidth="1"/>
    <col min="17" max="17" width="29.54296875" style="81" customWidth="1"/>
    <col min="18" max="18" width="41.26953125" style="81" customWidth="1"/>
    <col min="19" max="20" width="10.453125" style="81" customWidth="1"/>
    <col min="21" max="25" width="9.7265625" style="81" customWidth="1"/>
    <col min="26" max="16384" width="9.1796875" style="81"/>
  </cols>
  <sheetData>
    <row r="1" spans="1:23" ht="19" thickBot="1" x14ac:dyDescent="0.5">
      <c r="A1" s="70" t="s">
        <v>322</v>
      </c>
    </row>
    <row r="2" spans="1:23" s="83" customFormat="1" ht="65.5" thickBot="1" x14ac:dyDescent="0.35">
      <c r="A2" s="110" t="s">
        <v>323</v>
      </c>
      <c r="B2" s="82" t="s">
        <v>56</v>
      </c>
      <c r="C2" s="82" t="s">
        <v>57</v>
      </c>
      <c r="D2" s="114" t="s">
        <v>57</v>
      </c>
      <c r="E2" s="114" t="s">
        <v>58</v>
      </c>
      <c r="F2" s="114" t="s">
        <v>60</v>
      </c>
      <c r="G2" s="114" t="s">
        <v>61</v>
      </c>
      <c r="H2" s="114" t="s">
        <v>324</v>
      </c>
      <c r="I2" s="82" t="s">
        <v>325</v>
      </c>
      <c r="J2" s="114" t="s">
        <v>326</v>
      </c>
      <c r="K2" s="114" t="s">
        <v>327</v>
      </c>
      <c r="L2" s="114" t="s">
        <v>207</v>
      </c>
      <c r="M2" s="114" t="s">
        <v>328</v>
      </c>
      <c r="N2" s="114" t="s">
        <v>329</v>
      </c>
      <c r="O2" s="114" t="s">
        <v>330</v>
      </c>
      <c r="P2" s="114" t="s">
        <v>331</v>
      </c>
      <c r="Q2" s="82" t="s">
        <v>332</v>
      </c>
      <c r="R2" s="82" t="s">
        <v>333</v>
      </c>
      <c r="S2" s="82" t="s">
        <v>335</v>
      </c>
      <c r="T2" s="82" t="s">
        <v>336</v>
      </c>
      <c r="U2" s="82" t="s">
        <v>337</v>
      </c>
    </row>
    <row r="3" spans="1:23" ht="14.25" customHeight="1" thickBot="1" x14ac:dyDescent="0.35">
      <c r="A3" s="153" t="s">
        <v>525</v>
      </c>
      <c r="B3" s="146" t="s">
        <v>338</v>
      </c>
      <c r="C3" s="152" t="s">
        <v>339</v>
      </c>
      <c r="D3" s="147" t="s">
        <v>523</v>
      </c>
      <c r="E3" s="146" t="s">
        <v>76</v>
      </c>
      <c r="F3" s="146" t="s">
        <v>340</v>
      </c>
      <c r="G3" s="149" t="s">
        <v>555</v>
      </c>
      <c r="H3" s="146" t="s">
        <v>341</v>
      </c>
      <c r="I3" s="84" t="s">
        <v>342</v>
      </c>
      <c r="J3" s="123">
        <v>100</v>
      </c>
      <c r="K3" s="123">
        <v>99.98</v>
      </c>
      <c r="L3" s="123"/>
      <c r="M3" s="123">
        <f t="shared" ref="M3:M8" si="0">J3%*K3%*100</f>
        <v>99.98</v>
      </c>
      <c r="N3" s="123">
        <f t="shared" ref="N3:N8" si="1">100-M3</f>
        <v>1.9999999999996021E-2</v>
      </c>
      <c r="O3" s="123" t="s">
        <v>343</v>
      </c>
      <c r="P3" s="123" t="s">
        <v>76</v>
      </c>
      <c r="Q3" s="84" t="s">
        <v>344</v>
      </c>
      <c r="R3" s="84"/>
      <c r="S3" s="145" t="s">
        <v>345</v>
      </c>
      <c r="T3" s="145" t="s">
        <v>346</v>
      </c>
      <c r="U3" s="145" t="s">
        <v>346</v>
      </c>
    </row>
    <row r="4" spans="1:23" ht="13.5" thickBot="1" x14ac:dyDescent="0.35">
      <c r="A4" s="153"/>
      <c r="B4" s="146"/>
      <c r="C4" s="152"/>
      <c r="D4" s="147"/>
      <c r="E4" s="146"/>
      <c r="F4" s="146"/>
      <c r="G4" s="149"/>
      <c r="H4" s="146"/>
      <c r="I4" s="84" t="s">
        <v>347</v>
      </c>
      <c r="J4" s="123">
        <v>100</v>
      </c>
      <c r="K4" s="123">
        <v>99.98</v>
      </c>
      <c r="L4" s="123"/>
      <c r="M4" s="123">
        <f t="shared" si="0"/>
        <v>99.98</v>
      </c>
      <c r="N4" s="123">
        <f t="shared" si="1"/>
        <v>1.9999999999996021E-2</v>
      </c>
      <c r="O4" s="123" t="s">
        <v>343</v>
      </c>
      <c r="P4" s="123" t="s">
        <v>76</v>
      </c>
      <c r="Q4" s="84" t="s">
        <v>344</v>
      </c>
      <c r="R4" s="84"/>
      <c r="S4" s="145"/>
      <c r="T4" s="145"/>
      <c r="U4" s="145"/>
    </row>
    <row r="5" spans="1:23" ht="13.5" thickBot="1" x14ac:dyDescent="0.35">
      <c r="A5" s="153"/>
      <c r="B5" s="146"/>
      <c r="C5" s="152"/>
      <c r="D5" s="147"/>
      <c r="E5" s="146"/>
      <c r="F5" s="146"/>
      <c r="G5" s="149"/>
      <c r="H5" s="146"/>
      <c r="I5" s="84" t="s">
        <v>348</v>
      </c>
      <c r="J5" s="123">
        <v>100</v>
      </c>
      <c r="K5" s="123">
        <v>99.98</v>
      </c>
      <c r="L5" s="123"/>
      <c r="M5" s="123">
        <f t="shared" si="0"/>
        <v>99.98</v>
      </c>
      <c r="N5" s="123">
        <f t="shared" si="1"/>
        <v>1.9999999999996021E-2</v>
      </c>
      <c r="O5" s="123" t="s">
        <v>343</v>
      </c>
      <c r="P5" s="123" t="s">
        <v>76</v>
      </c>
      <c r="Q5" s="84" t="s">
        <v>349</v>
      </c>
      <c r="R5" s="84" t="s">
        <v>350</v>
      </c>
      <c r="S5" s="145"/>
      <c r="T5" s="145"/>
      <c r="U5" s="145"/>
    </row>
    <row r="6" spans="1:23" ht="13.5" thickBot="1" x14ac:dyDescent="0.35">
      <c r="A6" s="153"/>
      <c r="B6" s="146"/>
      <c r="C6" s="152"/>
      <c r="D6" s="147"/>
      <c r="E6" s="146"/>
      <c r="F6" s="146"/>
      <c r="G6" s="149"/>
      <c r="H6" s="146"/>
      <c r="I6" s="84" t="s">
        <v>351</v>
      </c>
      <c r="J6" s="123">
        <v>100</v>
      </c>
      <c r="K6" s="123">
        <v>99.98</v>
      </c>
      <c r="L6" s="123"/>
      <c r="M6" s="123">
        <f t="shared" si="0"/>
        <v>99.98</v>
      </c>
      <c r="N6" s="123">
        <f t="shared" si="1"/>
        <v>1.9999999999996021E-2</v>
      </c>
      <c r="O6" s="123" t="s">
        <v>343</v>
      </c>
      <c r="P6" s="123" t="s">
        <v>76</v>
      </c>
      <c r="Q6" s="84" t="s">
        <v>349</v>
      </c>
      <c r="R6" s="84" t="s">
        <v>350</v>
      </c>
      <c r="S6" s="145"/>
      <c r="T6" s="145"/>
      <c r="U6" s="145"/>
    </row>
    <row r="7" spans="1:23" ht="13.5" thickBot="1" x14ac:dyDescent="0.35">
      <c r="A7" s="153"/>
      <c r="B7" s="146"/>
      <c r="C7" s="152"/>
      <c r="D7" s="147"/>
      <c r="E7" s="146"/>
      <c r="F7" s="146"/>
      <c r="G7" s="149"/>
      <c r="H7" s="146"/>
      <c r="I7" s="84" t="s">
        <v>352</v>
      </c>
      <c r="J7" s="123">
        <v>100</v>
      </c>
      <c r="K7" s="123">
        <v>99.98</v>
      </c>
      <c r="L7" s="123"/>
      <c r="M7" s="123">
        <f t="shared" si="0"/>
        <v>99.98</v>
      </c>
      <c r="N7" s="123">
        <f t="shared" si="1"/>
        <v>1.9999999999996021E-2</v>
      </c>
      <c r="O7" s="123" t="s">
        <v>343</v>
      </c>
      <c r="P7" s="123" t="s">
        <v>76</v>
      </c>
      <c r="Q7" s="84" t="s">
        <v>349</v>
      </c>
      <c r="R7" s="84" t="s">
        <v>350</v>
      </c>
      <c r="S7" s="145"/>
      <c r="T7" s="145"/>
      <c r="U7" s="145"/>
    </row>
    <row r="8" spans="1:23" ht="13.5" thickBot="1" x14ac:dyDescent="0.35">
      <c r="A8" s="153"/>
      <c r="B8" s="146"/>
      <c r="C8" s="152"/>
      <c r="D8" s="147"/>
      <c r="E8" s="146"/>
      <c r="F8" s="146"/>
      <c r="G8" s="149"/>
      <c r="H8" s="146"/>
      <c r="I8" s="84" t="s">
        <v>353</v>
      </c>
      <c r="J8" s="123">
        <v>100</v>
      </c>
      <c r="K8" s="123">
        <v>99.98</v>
      </c>
      <c r="L8" s="123"/>
      <c r="M8" s="123">
        <f t="shared" si="0"/>
        <v>99.98</v>
      </c>
      <c r="N8" s="123">
        <f t="shared" si="1"/>
        <v>1.9999999999996021E-2</v>
      </c>
      <c r="O8" s="123" t="s">
        <v>343</v>
      </c>
      <c r="P8" s="123" t="s">
        <v>76</v>
      </c>
      <c r="Q8" s="84" t="s">
        <v>349</v>
      </c>
      <c r="R8" s="84" t="s">
        <v>350</v>
      </c>
      <c r="S8" s="145"/>
      <c r="T8" s="145"/>
      <c r="U8" s="145"/>
    </row>
    <row r="9" spans="1:23" ht="13.5" thickBot="1" x14ac:dyDescent="0.35">
      <c r="A9" s="85"/>
      <c r="B9" s="85"/>
      <c r="C9" s="85"/>
      <c r="D9" s="115"/>
      <c r="E9" s="115"/>
      <c r="F9" s="115"/>
      <c r="G9" s="115"/>
      <c r="H9" s="115"/>
      <c r="I9" s="85"/>
      <c r="J9" s="115"/>
      <c r="K9" s="115"/>
      <c r="L9" s="115"/>
      <c r="M9" s="115"/>
      <c r="N9" s="115"/>
      <c r="O9" s="115"/>
      <c r="P9" s="115"/>
      <c r="Q9" s="85"/>
      <c r="R9" s="85"/>
      <c r="S9" s="85"/>
      <c r="T9" s="85"/>
      <c r="U9" s="85"/>
      <c r="V9" s="85"/>
      <c r="W9" s="85"/>
    </row>
    <row r="10" spans="1:23" s="83" customFormat="1" ht="78.5" thickBot="1" x14ac:dyDescent="0.35">
      <c r="A10" s="110" t="s">
        <v>323</v>
      </c>
      <c r="B10" s="82" t="s">
        <v>56</v>
      </c>
      <c r="C10" s="82" t="s">
        <v>57</v>
      </c>
      <c r="D10" s="114" t="s">
        <v>57</v>
      </c>
      <c r="E10" s="114" t="s">
        <v>58</v>
      </c>
      <c r="F10" s="114" t="s">
        <v>60</v>
      </c>
      <c r="G10" s="114" t="s">
        <v>61</v>
      </c>
      <c r="H10" s="114" t="s">
        <v>324</v>
      </c>
      <c r="I10" s="82" t="s">
        <v>354</v>
      </c>
      <c r="J10" s="114" t="s">
        <v>326</v>
      </c>
      <c r="K10" s="114" t="s">
        <v>327</v>
      </c>
      <c r="L10" s="114" t="s">
        <v>207</v>
      </c>
      <c r="M10" s="114" t="s">
        <v>328</v>
      </c>
      <c r="N10" s="114" t="s">
        <v>329</v>
      </c>
      <c r="O10" s="114" t="s">
        <v>330</v>
      </c>
      <c r="P10" s="114" t="s">
        <v>331</v>
      </c>
      <c r="Q10" s="82" t="s">
        <v>332</v>
      </c>
      <c r="R10" s="82" t="s">
        <v>333</v>
      </c>
      <c r="S10" s="82" t="s">
        <v>355</v>
      </c>
      <c r="T10" s="82" t="s">
        <v>356</v>
      </c>
      <c r="U10" s="82" t="s">
        <v>335</v>
      </c>
      <c r="V10" s="82" t="s">
        <v>336</v>
      </c>
      <c r="W10" s="82" t="s">
        <v>337</v>
      </c>
    </row>
    <row r="11" spans="1:23" ht="13.5" thickBot="1" x14ac:dyDescent="0.35">
      <c r="A11" s="161" t="s">
        <v>524</v>
      </c>
      <c r="B11" s="146" t="s">
        <v>338</v>
      </c>
      <c r="C11" s="150" t="s">
        <v>546</v>
      </c>
      <c r="D11" s="146" t="s">
        <v>357</v>
      </c>
      <c r="E11" s="146" t="s">
        <v>358</v>
      </c>
      <c r="F11" s="146" t="s">
        <v>359</v>
      </c>
      <c r="G11" s="149" t="s">
        <v>360</v>
      </c>
      <c r="H11" s="146" t="s">
        <v>76</v>
      </c>
      <c r="I11" s="84" t="s">
        <v>342</v>
      </c>
      <c r="J11" s="124">
        <v>60</v>
      </c>
      <c r="K11" s="124">
        <v>84</v>
      </c>
      <c r="L11" s="124" t="s">
        <v>224</v>
      </c>
      <c r="M11" s="124">
        <f>ROUNDUP(J11%*K11%*100,0)</f>
        <v>51</v>
      </c>
      <c r="N11" s="123">
        <f t="shared" ref="N11:N16" si="2">100-M11</f>
        <v>49</v>
      </c>
      <c r="O11" s="123" t="s">
        <v>343</v>
      </c>
      <c r="P11" s="123" t="s">
        <v>76</v>
      </c>
      <c r="Q11" s="84" t="s">
        <v>344</v>
      </c>
      <c r="R11" s="87" t="s">
        <v>361</v>
      </c>
      <c r="S11" s="148">
        <v>7</v>
      </c>
      <c r="T11" s="148">
        <v>11</v>
      </c>
      <c r="U11" s="145" t="s">
        <v>76</v>
      </c>
      <c r="V11" s="145" t="s">
        <v>343</v>
      </c>
      <c r="W11" s="145" t="s">
        <v>346</v>
      </c>
    </row>
    <row r="12" spans="1:23" ht="13.5" thickBot="1" x14ac:dyDescent="0.35">
      <c r="A12" s="162"/>
      <c r="B12" s="146"/>
      <c r="C12" s="151"/>
      <c r="D12" s="146"/>
      <c r="E12" s="146"/>
      <c r="F12" s="146"/>
      <c r="G12" s="146"/>
      <c r="H12" s="146"/>
      <c r="I12" s="84" t="s">
        <v>347</v>
      </c>
      <c r="J12" s="124">
        <v>60</v>
      </c>
      <c r="K12" s="124">
        <v>84</v>
      </c>
      <c r="L12" s="124" t="s">
        <v>224</v>
      </c>
      <c r="M12" s="124">
        <f>ROUNDUP(J12%*K12%*100,0)</f>
        <v>51</v>
      </c>
      <c r="N12" s="123">
        <f t="shared" si="2"/>
        <v>49</v>
      </c>
      <c r="O12" s="123" t="s">
        <v>343</v>
      </c>
      <c r="P12" s="123" t="s">
        <v>76</v>
      </c>
      <c r="Q12" s="84" t="s">
        <v>344</v>
      </c>
      <c r="R12" s="87" t="s">
        <v>361</v>
      </c>
      <c r="S12" s="148"/>
      <c r="T12" s="148"/>
      <c r="U12" s="145"/>
      <c r="V12" s="145"/>
      <c r="W12" s="145"/>
    </row>
    <row r="13" spans="1:23" ht="13.5" thickBot="1" x14ac:dyDescent="0.35">
      <c r="A13" s="162"/>
      <c r="B13" s="146"/>
      <c r="C13" s="151"/>
      <c r="D13" s="146"/>
      <c r="E13" s="146"/>
      <c r="F13" s="146"/>
      <c r="G13" s="146"/>
      <c r="H13" s="146"/>
      <c r="I13" s="86" t="s">
        <v>348</v>
      </c>
      <c r="J13" s="124">
        <v>60</v>
      </c>
      <c r="K13" s="124">
        <v>84</v>
      </c>
      <c r="L13" s="124" t="s">
        <v>227</v>
      </c>
      <c r="M13" s="124">
        <f>ROUNDUP(J13%*K13%*100,0)</f>
        <v>51</v>
      </c>
      <c r="N13" s="123">
        <f t="shared" si="2"/>
        <v>49</v>
      </c>
      <c r="O13" s="123" t="s">
        <v>343</v>
      </c>
      <c r="P13" s="123" t="s">
        <v>76</v>
      </c>
      <c r="Q13" s="84" t="s">
        <v>349</v>
      </c>
      <c r="R13" s="84" t="s">
        <v>350</v>
      </c>
      <c r="S13" s="148"/>
      <c r="T13" s="148"/>
      <c r="U13" s="145"/>
      <c r="V13" s="145"/>
      <c r="W13" s="145"/>
    </row>
    <row r="14" spans="1:23" ht="13.5" thickBot="1" x14ac:dyDescent="0.35">
      <c r="A14" s="161" t="s">
        <v>530</v>
      </c>
      <c r="B14" s="146" t="s">
        <v>338</v>
      </c>
      <c r="C14" s="152" t="s">
        <v>362</v>
      </c>
      <c r="D14" s="146" t="s">
        <v>363</v>
      </c>
      <c r="E14" s="146" t="s">
        <v>364</v>
      </c>
      <c r="F14" s="146" t="s">
        <v>365</v>
      </c>
      <c r="G14" s="146" t="s">
        <v>366</v>
      </c>
      <c r="H14" s="146" t="s">
        <v>76</v>
      </c>
      <c r="I14" s="84" t="s">
        <v>342</v>
      </c>
      <c r="J14" s="124">
        <v>60</v>
      </c>
      <c r="K14" s="124">
        <v>80</v>
      </c>
      <c r="L14" s="124" t="s">
        <v>224</v>
      </c>
      <c r="M14" s="124">
        <f t="shared" ref="M14:M16" si="3">J14%*K14%*100</f>
        <v>48</v>
      </c>
      <c r="N14" s="123">
        <f t="shared" si="2"/>
        <v>52</v>
      </c>
      <c r="O14" s="123" t="s">
        <v>343</v>
      </c>
      <c r="P14" s="123" t="s">
        <v>76</v>
      </c>
      <c r="Q14" s="84" t="s">
        <v>344</v>
      </c>
      <c r="R14" s="87" t="s">
        <v>361</v>
      </c>
      <c r="S14" s="148" t="s">
        <v>76</v>
      </c>
      <c r="T14" s="148" t="s">
        <v>76</v>
      </c>
      <c r="U14" s="145" t="s">
        <v>76</v>
      </c>
      <c r="V14" s="145" t="s">
        <v>343</v>
      </c>
      <c r="W14" s="145" t="s">
        <v>346</v>
      </c>
    </row>
    <row r="15" spans="1:23" ht="13.5" thickBot="1" x14ac:dyDescent="0.35">
      <c r="A15" s="161"/>
      <c r="B15" s="146"/>
      <c r="C15" s="152"/>
      <c r="D15" s="146"/>
      <c r="E15" s="146"/>
      <c r="F15" s="146"/>
      <c r="G15" s="146"/>
      <c r="H15" s="146"/>
      <c r="I15" s="84" t="s">
        <v>347</v>
      </c>
      <c r="J15" s="124">
        <v>60</v>
      </c>
      <c r="K15" s="124">
        <v>60</v>
      </c>
      <c r="L15" s="124" t="s">
        <v>224</v>
      </c>
      <c r="M15" s="124">
        <f t="shared" si="3"/>
        <v>36</v>
      </c>
      <c r="N15" s="123">
        <f t="shared" si="2"/>
        <v>64</v>
      </c>
      <c r="O15" s="123" t="s">
        <v>343</v>
      </c>
      <c r="P15" s="123" t="s">
        <v>76</v>
      </c>
      <c r="Q15" s="84" t="s">
        <v>344</v>
      </c>
      <c r="R15" s="87" t="s">
        <v>361</v>
      </c>
      <c r="S15" s="148"/>
      <c r="T15" s="148"/>
      <c r="U15" s="145"/>
      <c r="V15" s="145"/>
      <c r="W15" s="145"/>
    </row>
    <row r="16" spans="1:23" ht="13.5" thickBot="1" x14ac:dyDescent="0.35">
      <c r="A16" s="161"/>
      <c r="B16" s="146"/>
      <c r="C16" s="152"/>
      <c r="D16" s="146"/>
      <c r="E16" s="146"/>
      <c r="F16" s="146"/>
      <c r="G16" s="146"/>
      <c r="H16" s="146"/>
      <c r="I16" s="86" t="s">
        <v>348</v>
      </c>
      <c r="J16" s="124">
        <v>60</v>
      </c>
      <c r="K16" s="124">
        <v>60</v>
      </c>
      <c r="L16" s="124" t="s">
        <v>227</v>
      </c>
      <c r="M16" s="124">
        <f t="shared" si="3"/>
        <v>36</v>
      </c>
      <c r="N16" s="123">
        <f t="shared" si="2"/>
        <v>64</v>
      </c>
      <c r="O16" s="123" t="s">
        <v>343</v>
      </c>
      <c r="P16" s="123" t="s">
        <v>76</v>
      </c>
      <c r="Q16" s="84" t="s">
        <v>349</v>
      </c>
      <c r="R16" s="84" t="s">
        <v>350</v>
      </c>
      <c r="S16" s="148"/>
      <c r="T16" s="148"/>
      <c r="U16" s="145"/>
      <c r="V16" s="145"/>
      <c r="W16" s="145"/>
    </row>
    <row r="17" spans="1:24" ht="13.5" thickBot="1" x14ac:dyDescent="0.35">
      <c r="A17" s="85"/>
      <c r="B17" s="85"/>
      <c r="C17" s="85"/>
      <c r="D17" s="115"/>
      <c r="E17" s="115"/>
      <c r="F17" s="115"/>
      <c r="G17" s="115"/>
      <c r="H17" s="115"/>
      <c r="I17" s="85"/>
      <c r="J17" s="115"/>
      <c r="K17" s="115"/>
      <c r="L17" s="115"/>
      <c r="M17" s="115"/>
      <c r="N17" s="115"/>
      <c r="O17" s="115"/>
      <c r="P17" s="115"/>
      <c r="Q17" s="85"/>
      <c r="R17" s="85"/>
      <c r="S17" s="85"/>
      <c r="T17" s="85"/>
      <c r="U17" s="85"/>
      <c r="V17" s="85"/>
      <c r="W17" s="85"/>
      <c r="X17" s="85"/>
    </row>
    <row r="18" spans="1:24" s="83" customFormat="1" ht="78.5" thickBot="1" x14ac:dyDescent="0.35">
      <c r="A18" s="110" t="s">
        <v>323</v>
      </c>
      <c r="B18" s="82" t="s">
        <v>56</v>
      </c>
      <c r="C18" s="82" t="s">
        <v>57</v>
      </c>
      <c r="D18" s="114" t="s">
        <v>57</v>
      </c>
      <c r="E18" s="114" t="s">
        <v>58</v>
      </c>
      <c r="F18" s="114" t="s">
        <v>60</v>
      </c>
      <c r="G18" s="114" t="s">
        <v>61</v>
      </c>
      <c r="H18" s="114" t="s">
        <v>324</v>
      </c>
      <c r="I18" s="82" t="s">
        <v>354</v>
      </c>
      <c r="J18" s="114" t="s">
        <v>326</v>
      </c>
      <c r="K18" s="114" t="s">
        <v>327</v>
      </c>
      <c r="L18" s="114" t="s">
        <v>207</v>
      </c>
      <c r="M18" s="114" t="s">
        <v>328</v>
      </c>
      <c r="N18" s="114" t="s">
        <v>329</v>
      </c>
      <c r="O18" s="114" t="s">
        <v>330</v>
      </c>
      <c r="P18" s="114" t="s">
        <v>331</v>
      </c>
      <c r="Q18" s="82" t="s">
        <v>332</v>
      </c>
      <c r="R18" s="82" t="s">
        <v>333</v>
      </c>
      <c r="S18" s="82" t="s">
        <v>367</v>
      </c>
      <c r="T18" s="82" t="s">
        <v>368</v>
      </c>
      <c r="U18" s="82" t="s">
        <v>334</v>
      </c>
      <c r="V18" s="82" t="s">
        <v>335</v>
      </c>
      <c r="W18" s="82" t="s">
        <v>336</v>
      </c>
      <c r="X18" s="82" t="s">
        <v>337</v>
      </c>
    </row>
    <row r="19" spans="1:24" ht="13.5" thickBot="1" x14ac:dyDescent="0.35">
      <c r="A19" s="162" t="s">
        <v>369</v>
      </c>
      <c r="B19" s="146" t="s">
        <v>338</v>
      </c>
      <c r="C19" s="152" t="s">
        <v>370</v>
      </c>
      <c r="D19" s="146" t="s">
        <v>371</v>
      </c>
      <c r="E19" s="146" t="s">
        <v>372</v>
      </c>
      <c r="F19" s="146" t="s">
        <v>373</v>
      </c>
      <c r="G19" s="146" t="s">
        <v>374</v>
      </c>
      <c r="H19" s="146" t="s">
        <v>76</v>
      </c>
      <c r="I19" s="84" t="s">
        <v>342</v>
      </c>
      <c r="J19" s="125">
        <v>85</v>
      </c>
      <c r="K19" s="123">
        <v>99</v>
      </c>
      <c r="L19" s="123"/>
      <c r="M19" s="123">
        <f t="shared" ref="M19:M34" si="4">ROUND(J19%*K19%*100,0)</f>
        <v>84</v>
      </c>
      <c r="N19" s="123">
        <f t="shared" ref="N19:N30" si="5">100-M19</f>
        <v>16</v>
      </c>
      <c r="O19" s="123" t="s">
        <v>343</v>
      </c>
      <c r="P19" s="123" t="s">
        <v>76</v>
      </c>
      <c r="Q19" s="84" t="s">
        <v>349</v>
      </c>
      <c r="R19" s="86" t="s">
        <v>375</v>
      </c>
      <c r="S19" s="148">
        <v>7</v>
      </c>
      <c r="T19" s="148">
        <v>11</v>
      </c>
      <c r="U19" s="145" t="s">
        <v>76</v>
      </c>
      <c r="V19" s="145" t="s">
        <v>76</v>
      </c>
      <c r="W19" s="145" t="s">
        <v>343</v>
      </c>
      <c r="X19" s="145" t="s">
        <v>346</v>
      </c>
    </row>
    <row r="20" spans="1:24" ht="13.5" thickBot="1" x14ac:dyDescent="0.35">
      <c r="A20" s="162"/>
      <c r="B20" s="146"/>
      <c r="C20" s="152"/>
      <c r="D20" s="146"/>
      <c r="E20" s="146"/>
      <c r="F20" s="146"/>
      <c r="G20" s="146"/>
      <c r="H20" s="146"/>
      <c r="I20" s="84" t="s">
        <v>347</v>
      </c>
      <c r="J20" s="125">
        <v>85</v>
      </c>
      <c r="K20" s="124">
        <v>93</v>
      </c>
      <c r="L20" s="124" t="s">
        <v>230</v>
      </c>
      <c r="M20" s="123">
        <f t="shared" si="4"/>
        <v>79</v>
      </c>
      <c r="N20" s="123">
        <f t="shared" si="5"/>
        <v>21</v>
      </c>
      <c r="O20" s="123" t="s">
        <v>343</v>
      </c>
      <c r="P20" s="123" t="s">
        <v>76</v>
      </c>
      <c r="Q20" s="84" t="s">
        <v>349</v>
      </c>
      <c r="R20" s="86" t="s">
        <v>375</v>
      </c>
      <c r="S20" s="148"/>
      <c r="T20" s="148"/>
      <c r="U20" s="145"/>
      <c r="V20" s="145"/>
      <c r="W20" s="145"/>
      <c r="X20" s="145"/>
    </row>
    <row r="21" spans="1:24" ht="13.5" thickBot="1" x14ac:dyDescent="0.35">
      <c r="A21" s="162"/>
      <c r="B21" s="146"/>
      <c r="C21" s="152"/>
      <c r="D21" s="146"/>
      <c r="E21" s="146"/>
      <c r="F21" s="146"/>
      <c r="G21" s="146"/>
      <c r="H21" s="146"/>
      <c r="I21" s="86" t="s">
        <v>348</v>
      </c>
      <c r="J21" s="125">
        <v>85</v>
      </c>
      <c r="K21" s="124">
        <v>93</v>
      </c>
      <c r="L21" s="124" t="s">
        <v>227</v>
      </c>
      <c r="M21" s="123">
        <f t="shared" si="4"/>
        <v>79</v>
      </c>
      <c r="N21" s="123">
        <f t="shared" ref="N21" si="6">100-M21</f>
        <v>21</v>
      </c>
      <c r="O21" s="123" t="s">
        <v>343</v>
      </c>
      <c r="P21" s="123" t="s">
        <v>76</v>
      </c>
      <c r="Q21" s="84" t="s">
        <v>349</v>
      </c>
      <c r="R21" s="86" t="s">
        <v>376</v>
      </c>
      <c r="S21" s="148"/>
      <c r="T21" s="148"/>
      <c r="U21" s="145"/>
      <c r="V21" s="145"/>
      <c r="W21" s="145"/>
      <c r="X21" s="145"/>
    </row>
    <row r="22" spans="1:24" ht="13.5" thickBot="1" x14ac:dyDescent="0.35">
      <c r="A22" s="162"/>
      <c r="B22" s="146"/>
      <c r="C22" s="152"/>
      <c r="D22" s="146"/>
      <c r="E22" s="146"/>
      <c r="F22" s="146"/>
      <c r="G22" s="146"/>
      <c r="H22" s="146"/>
      <c r="I22" s="86" t="s">
        <v>377</v>
      </c>
      <c r="J22" s="125">
        <v>85</v>
      </c>
      <c r="K22" s="124">
        <v>93</v>
      </c>
      <c r="L22" s="124" t="s">
        <v>227</v>
      </c>
      <c r="M22" s="123">
        <f t="shared" si="4"/>
        <v>79</v>
      </c>
      <c r="N22" s="123">
        <f t="shared" si="5"/>
        <v>21</v>
      </c>
      <c r="O22" s="123" t="s">
        <v>343</v>
      </c>
      <c r="P22" s="123" t="s">
        <v>76</v>
      </c>
      <c r="Q22" s="84" t="s">
        <v>349</v>
      </c>
      <c r="R22" s="86" t="s">
        <v>376</v>
      </c>
      <c r="S22" s="148"/>
      <c r="T22" s="148"/>
      <c r="U22" s="145"/>
      <c r="V22" s="145"/>
      <c r="W22" s="145"/>
      <c r="X22" s="145"/>
    </row>
    <row r="23" spans="1:24" ht="13.5" thickBot="1" x14ac:dyDescent="0.35">
      <c r="A23" s="163" t="s">
        <v>378</v>
      </c>
      <c r="B23" s="155" t="s">
        <v>338</v>
      </c>
      <c r="C23" s="158" t="s">
        <v>370</v>
      </c>
      <c r="D23" s="155" t="s">
        <v>379</v>
      </c>
      <c r="E23" s="155" t="s">
        <v>380</v>
      </c>
      <c r="F23" s="155" t="s">
        <v>73</v>
      </c>
      <c r="G23" s="155" t="s">
        <v>381</v>
      </c>
      <c r="H23" s="155" t="s">
        <v>76</v>
      </c>
      <c r="I23" s="84" t="s">
        <v>342</v>
      </c>
      <c r="J23" s="125">
        <v>100</v>
      </c>
      <c r="K23" s="123">
        <v>99</v>
      </c>
      <c r="L23" s="123"/>
      <c r="M23" s="123">
        <f t="shared" si="4"/>
        <v>99</v>
      </c>
      <c r="N23" s="123">
        <f t="shared" si="5"/>
        <v>1</v>
      </c>
      <c r="O23" s="123" t="s">
        <v>343</v>
      </c>
      <c r="P23" s="123" t="s">
        <v>76</v>
      </c>
      <c r="Q23" s="84" t="s">
        <v>349</v>
      </c>
      <c r="R23" s="86" t="s">
        <v>382</v>
      </c>
      <c r="S23" s="169">
        <v>1</v>
      </c>
      <c r="T23" s="169">
        <v>4.5</v>
      </c>
      <c r="U23" s="166" t="s">
        <v>76</v>
      </c>
      <c r="V23" s="166" t="s">
        <v>76</v>
      </c>
      <c r="W23" s="166" t="s">
        <v>343</v>
      </c>
      <c r="X23" s="166" t="s">
        <v>346</v>
      </c>
    </row>
    <row r="24" spans="1:24" ht="13.5" thickBot="1" x14ac:dyDescent="0.35">
      <c r="A24" s="164"/>
      <c r="B24" s="156"/>
      <c r="C24" s="159"/>
      <c r="D24" s="156"/>
      <c r="E24" s="156"/>
      <c r="F24" s="156"/>
      <c r="G24" s="156"/>
      <c r="H24" s="156"/>
      <c r="I24" s="84" t="s">
        <v>347</v>
      </c>
      <c r="J24" s="125">
        <v>100</v>
      </c>
      <c r="K24" s="124">
        <v>93</v>
      </c>
      <c r="L24" s="124" t="s">
        <v>230</v>
      </c>
      <c r="M24" s="123">
        <f t="shared" si="4"/>
        <v>93</v>
      </c>
      <c r="N24" s="123">
        <f t="shared" si="5"/>
        <v>7</v>
      </c>
      <c r="O24" s="123" t="s">
        <v>343</v>
      </c>
      <c r="P24" s="123" t="s">
        <v>76</v>
      </c>
      <c r="Q24" s="84" t="s">
        <v>349</v>
      </c>
      <c r="R24" s="86" t="s">
        <v>382</v>
      </c>
      <c r="S24" s="170"/>
      <c r="T24" s="170"/>
      <c r="U24" s="167"/>
      <c r="V24" s="167"/>
      <c r="W24" s="167"/>
      <c r="X24" s="167"/>
    </row>
    <row r="25" spans="1:24" ht="13.5" thickBot="1" x14ac:dyDescent="0.35">
      <c r="A25" s="164"/>
      <c r="B25" s="156"/>
      <c r="C25" s="159"/>
      <c r="D25" s="156"/>
      <c r="E25" s="156"/>
      <c r="F25" s="156"/>
      <c r="G25" s="156"/>
      <c r="H25" s="156"/>
      <c r="I25" s="86" t="s">
        <v>348</v>
      </c>
      <c r="J25" s="125">
        <v>100</v>
      </c>
      <c r="K25" s="124">
        <v>93</v>
      </c>
      <c r="L25" s="124" t="s">
        <v>227</v>
      </c>
      <c r="M25" s="123">
        <f t="shared" si="4"/>
        <v>93</v>
      </c>
      <c r="N25" s="123">
        <f t="shared" si="5"/>
        <v>7</v>
      </c>
      <c r="O25" s="123" t="s">
        <v>343</v>
      </c>
      <c r="P25" s="123" t="s">
        <v>76</v>
      </c>
      <c r="Q25" s="84" t="s">
        <v>349</v>
      </c>
      <c r="R25" s="86" t="s">
        <v>376</v>
      </c>
      <c r="S25" s="170"/>
      <c r="T25" s="170"/>
      <c r="U25" s="167"/>
      <c r="V25" s="167"/>
      <c r="W25" s="167"/>
      <c r="X25" s="167"/>
    </row>
    <row r="26" spans="1:24" ht="13.5" thickBot="1" x14ac:dyDescent="0.35">
      <c r="A26" s="165"/>
      <c r="B26" s="157"/>
      <c r="C26" s="160"/>
      <c r="D26" s="157"/>
      <c r="E26" s="157"/>
      <c r="F26" s="157"/>
      <c r="G26" s="157"/>
      <c r="H26" s="157"/>
      <c r="I26" s="86" t="s">
        <v>377</v>
      </c>
      <c r="J26" s="125">
        <v>100</v>
      </c>
      <c r="K26" s="124">
        <v>93</v>
      </c>
      <c r="L26" s="124" t="s">
        <v>227</v>
      </c>
      <c r="M26" s="123">
        <f t="shared" si="4"/>
        <v>93</v>
      </c>
      <c r="N26" s="123">
        <f t="shared" ref="N26" si="7">100-M26</f>
        <v>7</v>
      </c>
      <c r="O26" s="123" t="s">
        <v>343</v>
      </c>
      <c r="P26" s="123" t="s">
        <v>76</v>
      </c>
      <c r="Q26" s="84" t="s">
        <v>349</v>
      </c>
      <c r="R26" s="86" t="s">
        <v>376</v>
      </c>
      <c r="S26" s="171"/>
      <c r="T26" s="171"/>
      <c r="U26" s="168"/>
      <c r="V26" s="168"/>
      <c r="W26" s="168"/>
      <c r="X26" s="168"/>
    </row>
    <row r="27" spans="1:24" ht="13.5" thickBot="1" x14ac:dyDescent="0.35">
      <c r="A27" s="162" t="s">
        <v>369</v>
      </c>
      <c r="B27" s="146" t="s">
        <v>338</v>
      </c>
      <c r="C27" s="152" t="s">
        <v>370</v>
      </c>
      <c r="D27" s="146" t="s">
        <v>383</v>
      </c>
      <c r="E27" s="146" t="s">
        <v>384</v>
      </c>
      <c r="F27" s="146" t="s">
        <v>359</v>
      </c>
      <c r="G27" s="146" t="s">
        <v>385</v>
      </c>
      <c r="H27" s="146" t="s">
        <v>76</v>
      </c>
      <c r="I27" s="84" t="s">
        <v>342</v>
      </c>
      <c r="J27" s="125">
        <v>85</v>
      </c>
      <c r="K27" s="123">
        <v>99</v>
      </c>
      <c r="L27" s="123"/>
      <c r="M27" s="123">
        <f t="shared" si="4"/>
        <v>84</v>
      </c>
      <c r="N27" s="123">
        <f t="shared" si="5"/>
        <v>16</v>
      </c>
      <c r="O27" s="123" t="s">
        <v>343</v>
      </c>
      <c r="P27" s="123" t="s">
        <v>76</v>
      </c>
      <c r="Q27" s="84" t="s">
        <v>349</v>
      </c>
      <c r="R27" s="86" t="s">
        <v>375</v>
      </c>
      <c r="S27" s="148">
        <v>7</v>
      </c>
      <c r="T27" s="148">
        <v>11</v>
      </c>
      <c r="U27" s="145" t="s">
        <v>76</v>
      </c>
      <c r="V27" s="145" t="s">
        <v>76</v>
      </c>
      <c r="W27" s="145" t="s">
        <v>343</v>
      </c>
      <c r="X27" s="145" t="s">
        <v>346</v>
      </c>
    </row>
    <row r="28" spans="1:24" ht="13.5" thickBot="1" x14ac:dyDescent="0.35">
      <c r="A28" s="162"/>
      <c r="B28" s="146"/>
      <c r="C28" s="152"/>
      <c r="D28" s="146"/>
      <c r="E28" s="146"/>
      <c r="F28" s="146"/>
      <c r="G28" s="146"/>
      <c r="H28" s="146"/>
      <c r="I28" s="84" t="s">
        <v>347</v>
      </c>
      <c r="J28" s="125">
        <v>85</v>
      </c>
      <c r="K28" s="124">
        <v>93</v>
      </c>
      <c r="L28" s="124" t="s">
        <v>230</v>
      </c>
      <c r="M28" s="123">
        <f t="shared" si="4"/>
        <v>79</v>
      </c>
      <c r="N28" s="123">
        <f t="shared" si="5"/>
        <v>21</v>
      </c>
      <c r="O28" s="123" t="s">
        <v>343</v>
      </c>
      <c r="P28" s="123" t="s">
        <v>76</v>
      </c>
      <c r="Q28" s="84" t="s">
        <v>349</v>
      </c>
      <c r="R28" s="86" t="s">
        <v>375</v>
      </c>
      <c r="S28" s="148"/>
      <c r="T28" s="148"/>
      <c r="U28" s="145"/>
      <c r="V28" s="145"/>
      <c r="W28" s="145"/>
      <c r="X28" s="145"/>
    </row>
    <row r="29" spans="1:24" ht="13.5" thickBot="1" x14ac:dyDescent="0.35">
      <c r="A29" s="162"/>
      <c r="B29" s="146"/>
      <c r="C29" s="152"/>
      <c r="D29" s="146"/>
      <c r="E29" s="146"/>
      <c r="F29" s="146"/>
      <c r="G29" s="146"/>
      <c r="H29" s="146"/>
      <c r="I29" s="86" t="s">
        <v>348</v>
      </c>
      <c r="J29" s="125">
        <v>85</v>
      </c>
      <c r="K29" s="124">
        <v>93</v>
      </c>
      <c r="L29" s="124" t="s">
        <v>227</v>
      </c>
      <c r="M29" s="123">
        <f t="shared" si="4"/>
        <v>79</v>
      </c>
      <c r="N29" s="123">
        <f t="shared" ref="N29" si="8">100-M29</f>
        <v>21</v>
      </c>
      <c r="O29" s="123" t="s">
        <v>343</v>
      </c>
      <c r="P29" s="123" t="s">
        <v>76</v>
      </c>
      <c r="Q29" s="84" t="s">
        <v>349</v>
      </c>
      <c r="R29" s="86" t="s">
        <v>376</v>
      </c>
      <c r="S29" s="148"/>
      <c r="T29" s="148"/>
      <c r="U29" s="145"/>
      <c r="V29" s="145"/>
      <c r="W29" s="145"/>
      <c r="X29" s="145"/>
    </row>
    <row r="30" spans="1:24" ht="13.5" thickBot="1" x14ac:dyDescent="0.35">
      <c r="A30" s="162"/>
      <c r="B30" s="146"/>
      <c r="C30" s="152"/>
      <c r="D30" s="146"/>
      <c r="E30" s="146"/>
      <c r="F30" s="146"/>
      <c r="G30" s="146"/>
      <c r="H30" s="146"/>
      <c r="I30" s="86" t="s">
        <v>377</v>
      </c>
      <c r="J30" s="125">
        <v>85</v>
      </c>
      <c r="K30" s="124">
        <v>93</v>
      </c>
      <c r="L30" s="124" t="s">
        <v>227</v>
      </c>
      <c r="M30" s="123">
        <f t="shared" si="4"/>
        <v>79</v>
      </c>
      <c r="N30" s="123">
        <f t="shared" si="5"/>
        <v>21</v>
      </c>
      <c r="O30" s="123" t="s">
        <v>343</v>
      </c>
      <c r="P30" s="123" t="s">
        <v>76</v>
      </c>
      <c r="Q30" s="84" t="s">
        <v>349</v>
      </c>
      <c r="R30" s="86" t="s">
        <v>376</v>
      </c>
      <c r="S30" s="148"/>
      <c r="T30" s="148"/>
      <c r="U30" s="145"/>
      <c r="V30" s="145"/>
      <c r="W30" s="145"/>
      <c r="X30" s="145"/>
    </row>
    <row r="31" spans="1:24" ht="13.5" thickBot="1" x14ac:dyDescent="0.35">
      <c r="A31" s="153" t="s">
        <v>533</v>
      </c>
      <c r="B31" s="147" t="s">
        <v>338</v>
      </c>
      <c r="C31" s="151" t="s">
        <v>370</v>
      </c>
      <c r="D31" s="147" t="s">
        <v>522</v>
      </c>
      <c r="E31" s="147" t="s">
        <v>76</v>
      </c>
      <c r="F31" s="147" t="s">
        <v>521</v>
      </c>
      <c r="G31" s="147" t="s">
        <v>529</v>
      </c>
      <c r="H31" s="143">
        <v>40513</v>
      </c>
      <c r="I31" s="86" t="s">
        <v>342</v>
      </c>
      <c r="J31" s="126">
        <v>60</v>
      </c>
      <c r="K31" s="124">
        <v>99</v>
      </c>
      <c r="L31" s="124"/>
      <c r="M31" s="124">
        <f t="shared" si="4"/>
        <v>59</v>
      </c>
      <c r="N31" s="124">
        <f t="shared" ref="N31:N34" si="9">100-M31</f>
        <v>41</v>
      </c>
      <c r="O31" s="124" t="s">
        <v>343</v>
      </c>
      <c r="P31" s="124" t="s">
        <v>76</v>
      </c>
      <c r="Q31" s="86" t="s">
        <v>349</v>
      </c>
      <c r="R31" s="86" t="s">
        <v>526</v>
      </c>
      <c r="S31" s="144">
        <v>0.5</v>
      </c>
      <c r="T31" s="144">
        <v>6</v>
      </c>
      <c r="U31" s="145" t="s">
        <v>76</v>
      </c>
      <c r="V31" s="145" t="s">
        <v>76</v>
      </c>
      <c r="W31" s="145" t="s">
        <v>346</v>
      </c>
      <c r="X31" s="145" t="s">
        <v>346</v>
      </c>
    </row>
    <row r="32" spans="1:24" ht="13.5" thickBot="1" x14ac:dyDescent="0.35">
      <c r="A32" s="154"/>
      <c r="B32" s="147"/>
      <c r="C32" s="151"/>
      <c r="D32" s="147"/>
      <c r="E32" s="147"/>
      <c r="F32" s="147"/>
      <c r="G32" s="147"/>
      <c r="H32" s="143"/>
      <c r="I32" s="86" t="s">
        <v>347</v>
      </c>
      <c r="J32" s="126">
        <v>60</v>
      </c>
      <c r="K32" s="124">
        <v>93</v>
      </c>
      <c r="L32" s="124" t="s">
        <v>230</v>
      </c>
      <c r="M32" s="124">
        <f t="shared" si="4"/>
        <v>56</v>
      </c>
      <c r="N32" s="124">
        <f t="shared" si="9"/>
        <v>44</v>
      </c>
      <c r="O32" s="124" t="s">
        <v>343</v>
      </c>
      <c r="P32" s="124" t="s">
        <v>76</v>
      </c>
      <c r="Q32" s="86" t="s">
        <v>349</v>
      </c>
      <c r="R32" s="86" t="s">
        <v>526</v>
      </c>
      <c r="S32" s="144"/>
      <c r="T32" s="144"/>
      <c r="U32" s="145"/>
      <c r="V32" s="145"/>
      <c r="W32" s="145"/>
      <c r="X32" s="145"/>
    </row>
    <row r="33" spans="1:24" ht="13.5" thickBot="1" x14ac:dyDescent="0.35">
      <c r="A33" s="154"/>
      <c r="B33" s="147"/>
      <c r="C33" s="151"/>
      <c r="D33" s="147"/>
      <c r="E33" s="147"/>
      <c r="F33" s="147"/>
      <c r="G33" s="147"/>
      <c r="H33" s="143"/>
      <c r="I33" s="86" t="s">
        <v>348</v>
      </c>
      <c r="J33" s="126">
        <v>60</v>
      </c>
      <c r="K33" s="124">
        <v>93</v>
      </c>
      <c r="L33" s="124" t="s">
        <v>227</v>
      </c>
      <c r="M33" s="124">
        <f t="shared" si="4"/>
        <v>56</v>
      </c>
      <c r="N33" s="124">
        <f t="shared" si="9"/>
        <v>44</v>
      </c>
      <c r="O33" s="124" t="s">
        <v>343</v>
      </c>
      <c r="P33" s="124" t="s">
        <v>76</v>
      </c>
      <c r="Q33" s="86" t="s">
        <v>349</v>
      </c>
      <c r="R33" s="86" t="s">
        <v>350</v>
      </c>
      <c r="S33" s="144"/>
      <c r="T33" s="144"/>
      <c r="U33" s="145"/>
      <c r="V33" s="145"/>
      <c r="W33" s="145"/>
      <c r="X33" s="145"/>
    </row>
    <row r="34" spans="1:24" ht="13.5" thickBot="1" x14ac:dyDescent="0.35">
      <c r="A34" s="154"/>
      <c r="B34" s="147"/>
      <c r="C34" s="151"/>
      <c r="D34" s="147"/>
      <c r="E34" s="147"/>
      <c r="F34" s="147"/>
      <c r="G34" s="147"/>
      <c r="H34" s="143"/>
      <c r="I34" s="86" t="s">
        <v>377</v>
      </c>
      <c r="J34" s="126">
        <v>60</v>
      </c>
      <c r="K34" s="124">
        <v>93</v>
      </c>
      <c r="L34" s="124" t="s">
        <v>227</v>
      </c>
      <c r="M34" s="124">
        <f t="shared" si="4"/>
        <v>56</v>
      </c>
      <c r="N34" s="124">
        <f t="shared" si="9"/>
        <v>44</v>
      </c>
      <c r="O34" s="124" t="s">
        <v>343</v>
      </c>
      <c r="P34" s="124" t="s">
        <v>76</v>
      </c>
      <c r="Q34" s="86" t="s">
        <v>349</v>
      </c>
      <c r="R34" s="86" t="s">
        <v>350</v>
      </c>
      <c r="S34" s="144"/>
      <c r="T34" s="144"/>
      <c r="U34" s="145"/>
      <c r="V34" s="145"/>
      <c r="W34" s="145"/>
      <c r="X34" s="145"/>
    </row>
    <row r="36" spans="1:24" x14ac:dyDescent="0.25">
      <c r="A36" s="81" t="s">
        <v>282</v>
      </c>
    </row>
    <row r="37" spans="1:24" x14ac:dyDescent="0.25">
      <c r="A37" s="81" t="s">
        <v>386</v>
      </c>
    </row>
    <row r="38" spans="1:24" x14ac:dyDescent="0.25">
      <c r="A38" s="81" t="s">
        <v>387</v>
      </c>
    </row>
    <row r="39" spans="1:24" x14ac:dyDescent="0.25">
      <c r="A39" s="81" t="s">
        <v>388</v>
      </c>
    </row>
    <row r="40" spans="1:24" x14ac:dyDescent="0.25">
      <c r="A40" s="81" t="s">
        <v>389</v>
      </c>
    </row>
  </sheetData>
  <mergeCells count="93">
    <mergeCell ref="X19:X22"/>
    <mergeCell ref="W23:W26"/>
    <mergeCell ref="X23:X26"/>
    <mergeCell ref="V27:V30"/>
    <mergeCell ref="X27:X30"/>
    <mergeCell ref="W27:W30"/>
    <mergeCell ref="E23:E26"/>
    <mergeCell ref="S27:S30"/>
    <mergeCell ref="T27:T30"/>
    <mergeCell ref="U27:U30"/>
    <mergeCell ref="S23:S26"/>
    <mergeCell ref="T23:T26"/>
    <mergeCell ref="F27:F30"/>
    <mergeCell ref="G27:G30"/>
    <mergeCell ref="F23:F26"/>
    <mergeCell ref="G23:G26"/>
    <mergeCell ref="H23:H26"/>
    <mergeCell ref="U23:U26"/>
    <mergeCell ref="V23:V26"/>
    <mergeCell ref="A3:A8"/>
    <mergeCell ref="A11:A13"/>
    <mergeCell ref="A14:A16"/>
    <mergeCell ref="A19:A22"/>
    <mergeCell ref="A27:A30"/>
    <mergeCell ref="A23:A26"/>
    <mergeCell ref="B14:B16"/>
    <mergeCell ref="A31:A34"/>
    <mergeCell ref="B31:B34"/>
    <mergeCell ref="C31:C34"/>
    <mergeCell ref="D31:D34"/>
    <mergeCell ref="B19:B22"/>
    <mergeCell ref="C19:C22"/>
    <mergeCell ref="D19:D22"/>
    <mergeCell ref="B27:B30"/>
    <mergeCell ref="C27:C30"/>
    <mergeCell ref="D27:D30"/>
    <mergeCell ref="B23:B26"/>
    <mergeCell ref="C23:C26"/>
    <mergeCell ref="D23:D26"/>
    <mergeCell ref="C14:C16"/>
    <mergeCell ref="D14:D16"/>
    <mergeCell ref="B3:B8"/>
    <mergeCell ref="C3:C8"/>
    <mergeCell ref="D3:D8"/>
    <mergeCell ref="E3:E8"/>
    <mergeCell ref="F3:F8"/>
    <mergeCell ref="B11:B13"/>
    <mergeCell ref="C11:C13"/>
    <mergeCell ref="S11:S13"/>
    <mergeCell ref="T11:T13"/>
    <mergeCell ref="V11:V13"/>
    <mergeCell ref="U11:U13"/>
    <mergeCell ref="D11:D13"/>
    <mergeCell ref="E11:E13"/>
    <mergeCell ref="G11:G13"/>
    <mergeCell ref="W31:W34"/>
    <mergeCell ref="X31:X34"/>
    <mergeCell ref="T3:T8"/>
    <mergeCell ref="S3:S8"/>
    <mergeCell ref="F11:F13"/>
    <mergeCell ref="H11:H13"/>
    <mergeCell ref="S14:S16"/>
    <mergeCell ref="W19:W22"/>
    <mergeCell ref="S19:S22"/>
    <mergeCell ref="F14:F16"/>
    <mergeCell ref="G14:G16"/>
    <mergeCell ref="H14:H16"/>
    <mergeCell ref="G3:G8"/>
    <mergeCell ref="F19:F22"/>
    <mergeCell ref="W11:W13"/>
    <mergeCell ref="W14:W16"/>
    <mergeCell ref="V31:V34"/>
    <mergeCell ref="E14:E16"/>
    <mergeCell ref="E31:E34"/>
    <mergeCell ref="E19:E22"/>
    <mergeCell ref="T19:T22"/>
    <mergeCell ref="U19:U22"/>
    <mergeCell ref="V19:V22"/>
    <mergeCell ref="T14:T16"/>
    <mergeCell ref="U14:U16"/>
    <mergeCell ref="V14:V16"/>
    <mergeCell ref="H27:H30"/>
    <mergeCell ref="E27:E30"/>
    <mergeCell ref="F31:F34"/>
    <mergeCell ref="G31:G34"/>
    <mergeCell ref="G19:G22"/>
    <mergeCell ref="H19:H22"/>
    <mergeCell ref="H31:H34"/>
    <mergeCell ref="S31:S34"/>
    <mergeCell ref="T31:T34"/>
    <mergeCell ref="U3:U8"/>
    <mergeCell ref="U31:U34"/>
    <mergeCell ref="H3:H8"/>
  </mergeCells>
  <dataValidations count="2">
    <dataValidation type="list" allowBlank="1" showInputMessage="1" showErrorMessage="1" sqref="O3:O9 Q3:Q9 Q19:Q34 O11:O17 Q11:Q17 O19:O34" xr:uid="{E24022D1-8D18-4413-B3B2-5188B07C29CB}">
      <formula1>#REF!</formula1>
    </dataValidation>
    <dataValidation type="list" allowBlank="1" showInputMessage="1" showErrorMessage="1" sqref="T5:U8 T3:U3 V16:W16 V13:W14 V11:W11 W21:X23 W27:X27 W29:X31 W33:X34 W19:X19" xr:uid="{D0B3A88F-9FC0-4B8F-A482-FC61875F9C4C}">
      <formula1>"Yes,No"</formula1>
    </dataValidation>
  </dataValidations>
  <pageMargins left="0.75" right="0.75" top="1" bottom="1" header="0.3" footer="0.3"/>
  <pageSetup paperSize="3" scale="60" fitToHeight="0" orientation="landscape" r:id="rId1"/>
  <headerFooter alignWithMargins="0">
    <oddFooter>&amp;L&amp;"Aptos Narrow,Regular"St. Paul Brass Foundry Company (Facility ID: 12300001)
B2303515&amp;C&amp;"Aptos Narrow,Regular"&amp;P of &amp;N&amp;R&amp;"Aptos Narrow,Regular"March 2, 2026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DB6E3-AEF8-44EA-9755-E3460E25E4E6}">
  <sheetPr codeName="Sheet7">
    <pageSetUpPr fitToPage="1"/>
  </sheetPr>
  <dimension ref="A1:O61"/>
  <sheetViews>
    <sheetView topLeftCell="A16" zoomScale="130" zoomScaleNormal="130" workbookViewId="0">
      <selection activeCell="E20" sqref="E20:E24"/>
    </sheetView>
  </sheetViews>
  <sheetFormatPr defaultColWidth="9.1796875" defaultRowHeight="13" x14ac:dyDescent="0.25"/>
  <cols>
    <col min="1" max="1" width="10.453125" style="88" customWidth="1"/>
    <col min="2" max="2" width="16.81640625" style="88" bestFit="1" customWidth="1"/>
    <col min="3" max="3" width="10.7265625" style="88" bestFit="1" customWidth="1"/>
    <col min="4" max="4" width="10.1796875" style="88" bestFit="1" customWidth="1"/>
    <col min="5" max="5" width="26.7265625" style="88" customWidth="1"/>
    <col min="6" max="6" width="22.453125" style="88" bestFit="1" customWidth="1"/>
    <col min="7" max="7" width="10" style="88" customWidth="1"/>
    <col min="8" max="8" width="11.453125" style="88" customWidth="1"/>
    <col min="9" max="9" width="6.453125" style="88" bestFit="1" customWidth="1"/>
    <col min="10" max="10" width="37.453125" style="88" bestFit="1" customWidth="1"/>
    <col min="11" max="11" width="10.1796875" style="88" bestFit="1" customWidth="1"/>
    <col min="12" max="12" width="10.7265625" style="89" customWidth="1"/>
    <col min="13" max="14" width="10.7265625" style="88" customWidth="1"/>
    <col min="15" max="16384" width="9.1796875" style="88"/>
  </cols>
  <sheetData>
    <row r="1" spans="1:15" ht="19" thickBot="1" x14ac:dyDescent="0.3">
      <c r="A1" s="122" t="s">
        <v>390</v>
      </c>
    </row>
    <row r="2" spans="1:15" s="94" customFormat="1" ht="39.5" thickBot="1" x14ac:dyDescent="0.3">
      <c r="A2" s="91" t="s">
        <v>391</v>
      </c>
      <c r="B2" s="91" t="s">
        <v>392</v>
      </c>
      <c r="C2" s="91" t="s">
        <v>57</v>
      </c>
      <c r="D2" s="91" t="s">
        <v>288</v>
      </c>
      <c r="E2" s="91" t="s">
        <v>59</v>
      </c>
      <c r="F2" s="91" t="s">
        <v>393</v>
      </c>
      <c r="G2" s="91" t="s">
        <v>394</v>
      </c>
      <c r="H2" s="91" t="s">
        <v>395</v>
      </c>
      <c r="I2" s="91" t="s">
        <v>396</v>
      </c>
      <c r="J2" s="91" t="s">
        <v>397</v>
      </c>
      <c r="K2" s="91" t="s">
        <v>398</v>
      </c>
      <c r="L2" s="92" t="s">
        <v>399</v>
      </c>
      <c r="M2" s="91" t="s">
        <v>400</v>
      </c>
      <c r="N2" s="91" t="s">
        <v>401</v>
      </c>
    </row>
    <row r="3" spans="1:15" ht="13.5" thickBot="1" x14ac:dyDescent="0.3">
      <c r="A3" s="174" t="s">
        <v>55</v>
      </c>
      <c r="B3" s="174" t="s">
        <v>69</v>
      </c>
      <c r="C3" s="174" t="s">
        <v>70</v>
      </c>
      <c r="D3" s="174" t="s">
        <v>71</v>
      </c>
      <c r="E3" s="174" t="s">
        <v>72</v>
      </c>
      <c r="F3" s="95" t="s">
        <v>402</v>
      </c>
      <c r="G3" s="95" t="s">
        <v>403</v>
      </c>
      <c r="H3" s="96" t="s">
        <v>287</v>
      </c>
      <c r="I3" s="95">
        <v>100</v>
      </c>
      <c r="J3" s="95" t="s">
        <v>370</v>
      </c>
      <c r="K3" s="95" t="s">
        <v>380</v>
      </c>
      <c r="L3" s="98">
        <v>36678</v>
      </c>
      <c r="M3" s="95" t="s">
        <v>76</v>
      </c>
      <c r="N3" s="95" t="s">
        <v>346</v>
      </c>
      <c r="O3" s="90"/>
    </row>
    <row r="4" spans="1:15" ht="13.5" thickBot="1" x14ac:dyDescent="0.3">
      <c r="A4" s="174" t="s">
        <v>55</v>
      </c>
      <c r="B4" s="174" t="s">
        <v>404</v>
      </c>
      <c r="C4" s="174" t="s">
        <v>405</v>
      </c>
      <c r="D4" s="174" t="s">
        <v>406</v>
      </c>
      <c r="E4" s="174" t="s">
        <v>407</v>
      </c>
      <c r="F4" s="95" t="s">
        <v>408</v>
      </c>
      <c r="G4" s="95" t="s">
        <v>246</v>
      </c>
      <c r="H4" s="96" t="s">
        <v>409</v>
      </c>
      <c r="I4" s="95">
        <v>100</v>
      </c>
      <c r="J4" s="95" t="s">
        <v>218</v>
      </c>
      <c r="K4" s="95" t="s">
        <v>247</v>
      </c>
      <c r="L4" s="98">
        <v>39126</v>
      </c>
      <c r="M4" s="95" t="s">
        <v>76</v>
      </c>
      <c r="N4" s="95" t="s">
        <v>346</v>
      </c>
      <c r="O4" s="90"/>
    </row>
    <row r="5" spans="1:15" ht="13.5" thickBot="1" x14ac:dyDescent="0.3">
      <c r="A5" s="174" t="s">
        <v>55</v>
      </c>
      <c r="B5" s="174" t="s">
        <v>69</v>
      </c>
      <c r="C5" s="174" t="s">
        <v>77</v>
      </c>
      <c r="D5" s="174" t="s">
        <v>78</v>
      </c>
      <c r="E5" s="174" t="s">
        <v>72</v>
      </c>
      <c r="F5" s="95" t="s">
        <v>402</v>
      </c>
      <c r="G5" s="95" t="s">
        <v>403</v>
      </c>
      <c r="H5" s="96" t="s">
        <v>287</v>
      </c>
      <c r="I5" s="95">
        <v>100</v>
      </c>
      <c r="J5" s="95" t="s">
        <v>370</v>
      </c>
      <c r="K5" s="95" t="s">
        <v>380</v>
      </c>
      <c r="L5" s="98">
        <v>36678</v>
      </c>
      <c r="M5" s="95" t="s">
        <v>76</v>
      </c>
      <c r="N5" s="95" t="s">
        <v>346</v>
      </c>
      <c r="O5" s="90"/>
    </row>
    <row r="6" spans="1:15" ht="13.5" thickBot="1" x14ac:dyDescent="0.3">
      <c r="A6" s="174" t="s">
        <v>55</v>
      </c>
      <c r="B6" s="174" t="s">
        <v>404</v>
      </c>
      <c r="C6" s="174" t="s">
        <v>405</v>
      </c>
      <c r="D6" s="174" t="s">
        <v>406</v>
      </c>
      <c r="E6" s="174" t="s">
        <v>407</v>
      </c>
      <c r="F6" s="95" t="s">
        <v>408</v>
      </c>
      <c r="G6" s="95" t="s">
        <v>246</v>
      </c>
      <c r="H6" s="96" t="s">
        <v>409</v>
      </c>
      <c r="I6" s="95">
        <v>100</v>
      </c>
      <c r="J6" s="95" t="s">
        <v>218</v>
      </c>
      <c r="K6" s="95" t="s">
        <v>247</v>
      </c>
      <c r="L6" s="98">
        <v>39126</v>
      </c>
      <c r="M6" s="95" t="s">
        <v>76</v>
      </c>
      <c r="N6" s="95" t="s">
        <v>346</v>
      </c>
      <c r="O6" s="90"/>
    </row>
    <row r="7" spans="1:15" ht="13.5" thickBot="1" x14ac:dyDescent="0.3">
      <c r="A7" s="174" t="s">
        <v>55</v>
      </c>
      <c r="B7" s="174" t="s">
        <v>69</v>
      </c>
      <c r="C7" s="174" t="s">
        <v>81</v>
      </c>
      <c r="D7" s="174" t="s">
        <v>82</v>
      </c>
      <c r="E7" s="174" t="s">
        <v>83</v>
      </c>
      <c r="F7" s="95" t="s">
        <v>402</v>
      </c>
      <c r="G7" s="95" t="s">
        <v>403</v>
      </c>
      <c r="H7" s="96" t="s">
        <v>287</v>
      </c>
      <c r="I7" s="95">
        <v>100</v>
      </c>
      <c r="J7" s="95" t="s">
        <v>370</v>
      </c>
      <c r="K7" s="95" t="s">
        <v>380</v>
      </c>
      <c r="L7" s="98">
        <v>36678</v>
      </c>
      <c r="M7" s="95" t="s">
        <v>76</v>
      </c>
      <c r="N7" s="95" t="s">
        <v>346</v>
      </c>
      <c r="O7" s="90"/>
    </row>
    <row r="8" spans="1:15" ht="13.5" thickBot="1" x14ac:dyDescent="0.3">
      <c r="A8" s="174" t="s">
        <v>55</v>
      </c>
      <c r="B8" s="174" t="s">
        <v>404</v>
      </c>
      <c r="C8" s="174" t="s">
        <v>405</v>
      </c>
      <c r="D8" s="174" t="s">
        <v>406</v>
      </c>
      <c r="E8" s="174" t="s">
        <v>407</v>
      </c>
      <c r="F8" s="95" t="s">
        <v>408</v>
      </c>
      <c r="G8" s="95" t="s">
        <v>246</v>
      </c>
      <c r="H8" s="96" t="s">
        <v>409</v>
      </c>
      <c r="I8" s="95">
        <v>100</v>
      </c>
      <c r="J8" s="95" t="s">
        <v>218</v>
      </c>
      <c r="K8" s="95" t="s">
        <v>247</v>
      </c>
      <c r="L8" s="98">
        <v>39126</v>
      </c>
      <c r="M8" s="95" t="s">
        <v>76</v>
      </c>
      <c r="N8" s="95" t="s">
        <v>346</v>
      </c>
      <c r="O8" s="90"/>
    </row>
    <row r="9" spans="1:15" ht="26.5" thickBot="1" x14ac:dyDescent="0.3">
      <c r="A9" s="95" t="s">
        <v>55</v>
      </c>
      <c r="B9" s="95" t="s">
        <v>410</v>
      </c>
      <c r="C9" s="95" t="s">
        <v>87</v>
      </c>
      <c r="D9" s="95" t="s">
        <v>88</v>
      </c>
      <c r="E9" s="95" t="s">
        <v>89</v>
      </c>
      <c r="F9" s="95" t="s">
        <v>408</v>
      </c>
      <c r="G9" s="95" t="s">
        <v>242</v>
      </c>
      <c r="H9" s="95" t="s">
        <v>409</v>
      </c>
      <c r="I9" s="95">
        <v>100</v>
      </c>
      <c r="J9" s="95" t="s">
        <v>218</v>
      </c>
      <c r="K9" s="95" t="s">
        <v>243</v>
      </c>
      <c r="L9" s="98">
        <v>39126</v>
      </c>
      <c r="M9" s="95" t="s">
        <v>76</v>
      </c>
      <c r="N9" s="95" t="s">
        <v>346</v>
      </c>
      <c r="O9" s="90"/>
    </row>
    <row r="10" spans="1:15" ht="13.5" thickBot="1" x14ac:dyDescent="0.3">
      <c r="A10" s="175" t="s">
        <v>55</v>
      </c>
      <c r="B10" s="175" t="s">
        <v>95</v>
      </c>
      <c r="C10" s="175" t="s">
        <v>96</v>
      </c>
      <c r="D10" s="175" t="s">
        <v>97</v>
      </c>
      <c r="E10" s="175" t="s">
        <v>98</v>
      </c>
      <c r="F10" s="174" t="s">
        <v>411</v>
      </c>
      <c r="G10" s="95" t="s">
        <v>412</v>
      </c>
      <c r="H10" s="95" t="s">
        <v>413</v>
      </c>
      <c r="I10" s="97">
        <f>85/2</f>
        <v>42.5</v>
      </c>
      <c r="J10" s="95" t="s">
        <v>370</v>
      </c>
      <c r="K10" s="95" t="s">
        <v>372</v>
      </c>
      <c r="L10" s="98">
        <v>39126</v>
      </c>
      <c r="M10" s="95" t="s">
        <v>76</v>
      </c>
      <c r="N10" s="95" t="s">
        <v>346</v>
      </c>
      <c r="O10" s="90"/>
    </row>
    <row r="11" spans="1:15" ht="13.5" thickBot="1" x14ac:dyDescent="0.3">
      <c r="A11" s="176"/>
      <c r="B11" s="176"/>
      <c r="C11" s="176"/>
      <c r="D11" s="176"/>
      <c r="E11" s="176"/>
      <c r="F11" s="174"/>
      <c r="G11" s="95" t="s">
        <v>414</v>
      </c>
      <c r="H11" s="95" t="s">
        <v>413</v>
      </c>
      <c r="I11" s="97">
        <f>85/2</f>
        <v>42.5</v>
      </c>
      <c r="J11" s="95" t="s">
        <v>370</v>
      </c>
      <c r="K11" s="95" t="s">
        <v>384</v>
      </c>
      <c r="L11" s="98">
        <v>38602</v>
      </c>
      <c r="M11" s="95" t="s">
        <v>76</v>
      </c>
      <c r="N11" s="95" t="s">
        <v>346</v>
      </c>
      <c r="O11" s="90"/>
    </row>
    <row r="12" spans="1:15" ht="13.5" thickBot="1" x14ac:dyDescent="0.3">
      <c r="A12" s="176"/>
      <c r="B12" s="176"/>
      <c r="C12" s="176"/>
      <c r="D12" s="176"/>
      <c r="E12" s="176"/>
      <c r="F12" s="95" t="s">
        <v>415</v>
      </c>
      <c r="G12" s="97" t="s">
        <v>527</v>
      </c>
      <c r="H12" s="95" t="s">
        <v>413</v>
      </c>
      <c r="I12" s="97">
        <v>85</v>
      </c>
      <c r="J12" s="95" t="s">
        <v>218</v>
      </c>
      <c r="K12" s="95" t="s">
        <v>76</v>
      </c>
      <c r="L12" s="111">
        <v>45663</v>
      </c>
      <c r="M12" s="95" t="s">
        <v>76</v>
      </c>
      <c r="N12" s="95" t="s">
        <v>346</v>
      </c>
      <c r="O12" s="90"/>
    </row>
    <row r="13" spans="1:15" ht="13.5" thickBot="1" x14ac:dyDescent="0.3">
      <c r="A13" s="176"/>
      <c r="B13" s="176"/>
      <c r="C13" s="176"/>
      <c r="D13" s="176"/>
      <c r="E13" s="176"/>
      <c r="F13" s="95" t="s">
        <v>408</v>
      </c>
      <c r="G13" s="95" t="s">
        <v>270</v>
      </c>
      <c r="H13" s="95" t="s">
        <v>416</v>
      </c>
      <c r="I13" s="97">
        <v>85</v>
      </c>
      <c r="J13" s="95" t="s">
        <v>218</v>
      </c>
      <c r="K13" s="95" t="s">
        <v>271</v>
      </c>
      <c r="L13" s="98">
        <v>39126</v>
      </c>
      <c r="M13" s="95" t="s">
        <v>76</v>
      </c>
      <c r="N13" s="95" t="s">
        <v>346</v>
      </c>
      <c r="O13" s="90"/>
    </row>
    <row r="14" spans="1:15" ht="13.5" thickBot="1" x14ac:dyDescent="0.3">
      <c r="A14" s="177"/>
      <c r="B14" s="177"/>
      <c r="C14" s="177"/>
      <c r="D14" s="177"/>
      <c r="E14" s="177"/>
      <c r="F14" s="95" t="s">
        <v>408</v>
      </c>
      <c r="G14" s="95" t="s">
        <v>270</v>
      </c>
      <c r="H14" s="95" t="s">
        <v>416</v>
      </c>
      <c r="I14" s="97">
        <f>100-85</f>
        <v>15</v>
      </c>
      <c r="J14" s="95" t="s">
        <v>218</v>
      </c>
      <c r="K14" s="95" t="s">
        <v>271</v>
      </c>
      <c r="L14" s="98">
        <v>39126</v>
      </c>
      <c r="M14" s="95" t="s">
        <v>76</v>
      </c>
      <c r="N14" s="95" t="s">
        <v>346</v>
      </c>
      <c r="O14" s="90"/>
    </row>
    <row r="15" spans="1:15" ht="13.5" thickBot="1" x14ac:dyDescent="0.3">
      <c r="A15" s="95" t="s">
        <v>55</v>
      </c>
      <c r="B15" s="95" t="s">
        <v>95</v>
      </c>
      <c r="C15" s="95" t="s">
        <v>99</v>
      </c>
      <c r="D15" s="95" t="s">
        <v>100</v>
      </c>
      <c r="E15" s="95" t="s">
        <v>101</v>
      </c>
      <c r="F15" s="95" t="s">
        <v>408</v>
      </c>
      <c r="G15" s="95" t="s">
        <v>274</v>
      </c>
      <c r="H15" s="95" t="s">
        <v>416</v>
      </c>
      <c r="I15" s="95">
        <v>100</v>
      </c>
      <c r="J15" s="95" t="s">
        <v>218</v>
      </c>
      <c r="K15" s="95" t="s">
        <v>275</v>
      </c>
      <c r="L15" s="98">
        <v>39126</v>
      </c>
      <c r="M15" s="95" t="s">
        <v>76</v>
      </c>
      <c r="N15" s="95" t="s">
        <v>346</v>
      </c>
      <c r="O15" s="90"/>
    </row>
    <row r="16" spans="1:15" ht="13.5" thickBot="1" x14ac:dyDescent="0.3">
      <c r="A16" s="95" t="s">
        <v>55</v>
      </c>
      <c r="B16" s="95" t="s">
        <v>95</v>
      </c>
      <c r="C16" s="95" t="s">
        <v>102</v>
      </c>
      <c r="D16" s="95" t="s">
        <v>103</v>
      </c>
      <c r="E16" s="95" t="s">
        <v>104</v>
      </c>
      <c r="F16" s="95" t="s">
        <v>408</v>
      </c>
      <c r="G16" s="95" t="s">
        <v>274</v>
      </c>
      <c r="H16" s="95" t="s">
        <v>416</v>
      </c>
      <c r="I16" s="95">
        <v>100</v>
      </c>
      <c r="J16" s="95" t="s">
        <v>218</v>
      </c>
      <c r="K16" s="95" t="s">
        <v>275</v>
      </c>
      <c r="L16" s="98">
        <v>39126</v>
      </c>
      <c r="M16" s="95" t="s">
        <v>76</v>
      </c>
      <c r="N16" s="95" t="s">
        <v>346</v>
      </c>
      <c r="O16" s="90"/>
    </row>
    <row r="17" spans="1:15" ht="13.5" thickBot="1" x14ac:dyDescent="0.3">
      <c r="A17" s="95" t="s">
        <v>55</v>
      </c>
      <c r="B17" s="95" t="s">
        <v>95</v>
      </c>
      <c r="C17" s="95" t="s">
        <v>105</v>
      </c>
      <c r="D17" s="95" t="s">
        <v>106</v>
      </c>
      <c r="E17" s="95" t="s">
        <v>107</v>
      </c>
      <c r="F17" s="95" t="s">
        <v>408</v>
      </c>
      <c r="G17" s="95" t="s">
        <v>274</v>
      </c>
      <c r="H17" s="95" t="s">
        <v>416</v>
      </c>
      <c r="I17" s="95">
        <v>100</v>
      </c>
      <c r="J17" s="95" t="s">
        <v>218</v>
      </c>
      <c r="K17" s="95" t="s">
        <v>275</v>
      </c>
      <c r="L17" s="98">
        <v>39126</v>
      </c>
      <c r="M17" s="95" t="s">
        <v>76</v>
      </c>
      <c r="N17" s="95" t="s">
        <v>346</v>
      </c>
      <c r="O17" s="90"/>
    </row>
    <row r="18" spans="1:15" ht="13.5" thickBot="1" x14ac:dyDescent="0.3">
      <c r="A18" s="95" t="s">
        <v>55</v>
      </c>
      <c r="B18" s="95" t="s">
        <v>95</v>
      </c>
      <c r="C18" s="95" t="s">
        <v>108</v>
      </c>
      <c r="D18" s="95" t="s">
        <v>109</v>
      </c>
      <c r="E18" s="95" t="s">
        <v>110</v>
      </c>
      <c r="F18" s="95" t="s">
        <v>408</v>
      </c>
      <c r="G18" s="95" t="s">
        <v>274</v>
      </c>
      <c r="H18" s="95" t="s">
        <v>416</v>
      </c>
      <c r="I18" s="95">
        <v>100</v>
      </c>
      <c r="J18" s="95" t="s">
        <v>218</v>
      </c>
      <c r="K18" s="95" t="s">
        <v>275</v>
      </c>
      <c r="L18" s="98">
        <v>39126</v>
      </c>
      <c r="M18" s="95" t="s">
        <v>76</v>
      </c>
      <c r="N18" s="95" t="s">
        <v>346</v>
      </c>
      <c r="O18" s="90"/>
    </row>
    <row r="19" spans="1:15" ht="13.5" thickBot="1" x14ac:dyDescent="0.3">
      <c r="A19" s="95" t="s">
        <v>55</v>
      </c>
      <c r="B19" s="95" t="s">
        <v>95</v>
      </c>
      <c r="C19" s="95" t="s">
        <v>111</v>
      </c>
      <c r="D19" s="95" t="s">
        <v>112</v>
      </c>
      <c r="E19" s="95" t="s">
        <v>113</v>
      </c>
      <c r="F19" s="95" t="s">
        <v>408</v>
      </c>
      <c r="G19" s="95" t="s">
        <v>274</v>
      </c>
      <c r="H19" s="95" t="s">
        <v>416</v>
      </c>
      <c r="I19" s="95">
        <v>100</v>
      </c>
      <c r="J19" s="95" t="s">
        <v>218</v>
      </c>
      <c r="K19" s="95" t="s">
        <v>275</v>
      </c>
      <c r="L19" s="98">
        <v>39126</v>
      </c>
      <c r="M19" s="95" t="s">
        <v>76</v>
      </c>
      <c r="N19" s="95" t="s">
        <v>346</v>
      </c>
      <c r="O19" s="90"/>
    </row>
    <row r="20" spans="1:15" ht="13.5" thickBot="1" x14ac:dyDescent="0.3">
      <c r="A20" s="175" t="s">
        <v>55</v>
      </c>
      <c r="B20" s="175" t="s">
        <v>95</v>
      </c>
      <c r="C20" s="175" t="s">
        <v>114</v>
      </c>
      <c r="D20" s="175" t="s">
        <v>115</v>
      </c>
      <c r="E20" s="175" t="s">
        <v>116</v>
      </c>
      <c r="F20" s="174" t="s">
        <v>411</v>
      </c>
      <c r="G20" s="95" t="s">
        <v>412</v>
      </c>
      <c r="H20" s="95" t="s">
        <v>413</v>
      </c>
      <c r="I20" s="97">
        <f>85/2</f>
        <v>42.5</v>
      </c>
      <c r="J20" s="95" t="s">
        <v>370</v>
      </c>
      <c r="K20" s="95" t="s">
        <v>372</v>
      </c>
      <c r="L20" s="98">
        <v>39126</v>
      </c>
      <c r="M20" s="95" t="s">
        <v>76</v>
      </c>
      <c r="N20" s="95" t="s">
        <v>346</v>
      </c>
      <c r="O20" s="90"/>
    </row>
    <row r="21" spans="1:15" ht="13.5" thickBot="1" x14ac:dyDescent="0.3">
      <c r="A21" s="176"/>
      <c r="B21" s="176"/>
      <c r="C21" s="176"/>
      <c r="D21" s="176"/>
      <c r="E21" s="176"/>
      <c r="F21" s="174"/>
      <c r="G21" s="95" t="s">
        <v>414</v>
      </c>
      <c r="H21" s="95" t="s">
        <v>413</v>
      </c>
      <c r="I21" s="97">
        <f>85/2</f>
        <v>42.5</v>
      </c>
      <c r="J21" s="95" t="s">
        <v>370</v>
      </c>
      <c r="K21" s="95" t="s">
        <v>384</v>
      </c>
      <c r="L21" s="98">
        <v>36678</v>
      </c>
      <c r="M21" s="95" t="s">
        <v>76</v>
      </c>
      <c r="N21" s="95" t="s">
        <v>346</v>
      </c>
      <c r="O21" s="90"/>
    </row>
    <row r="22" spans="1:15" ht="13.5" thickBot="1" x14ac:dyDescent="0.3">
      <c r="A22" s="176"/>
      <c r="B22" s="176"/>
      <c r="C22" s="176"/>
      <c r="D22" s="176"/>
      <c r="E22" s="176"/>
      <c r="F22" s="95" t="s">
        <v>415</v>
      </c>
      <c r="G22" s="97" t="s">
        <v>527</v>
      </c>
      <c r="H22" s="95" t="s">
        <v>413</v>
      </c>
      <c r="I22" s="97">
        <v>85</v>
      </c>
      <c r="J22" s="95" t="s">
        <v>218</v>
      </c>
      <c r="K22" s="95" t="s">
        <v>76</v>
      </c>
      <c r="L22" s="111">
        <v>45663</v>
      </c>
      <c r="M22" s="95" t="s">
        <v>76</v>
      </c>
      <c r="N22" s="95" t="s">
        <v>346</v>
      </c>
      <c r="O22" s="90"/>
    </row>
    <row r="23" spans="1:15" ht="13.5" thickBot="1" x14ac:dyDescent="0.3">
      <c r="A23" s="176"/>
      <c r="B23" s="176"/>
      <c r="C23" s="176"/>
      <c r="D23" s="176"/>
      <c r="E23" s="176"/>
      <c r="F23" s="95" t="s">
        <v>408</v>
      </c>
      <c r="G23" s="95" t="s">
        <v>270</v>
      </c>
      <c r="H23" s="95" t="s">
        <v>416</v>
      </c>
      <c r="I23" s="97">
        <v>85</v>
      </c>
      <c r="J23" s="95" t="s">
        <v>218</v>
      </c>
      <c r="K23" s="95" t="s">
        <v>271</v>
      </c>
      <c r="L23" s="98">
        <v>39126</v>
      </c>
      <c r="M23" s="95" t="s">
        <v>76</v>
      </c>
      <c r="N23" s="95" t="s">
        <v>346</v>
      </c>
      <c r="O23" s="90"/>
    </row>
    <row r="24" spans="1:15" ht="13.5" thickBot="1" x14ac:dyDescent="0.3">
      <c r="A24" s="177"/>
      <c r="B24" s="177"/>
      <c r="C24" s="177"/>
      <c r="D24" s="177"/>
      <c r="E24" s="177"/>
      <c r="F24" s="95" t="s">
        <v>408</v>
      </c>
      <c r="G24" s="95" t="s">
        <v>270</v>
      </c>
      <c r="H24" s="95" t="s">
        <v>416</v>
      </c>
      <c r="I24" s="97">
        <f>100-85</f>
        <v>15</v>
      </c>
      <c r="J24" s="95" t="s">
        <v>218</v>
      </c>
      <c r="K24" s="95" t="s">
        <v>271</v>
      </c>
      <c r="L24" s="98">
        <v>39126</v>
      </c>
      <c r="M24" s="95" t="s">
        <v>76</v>
      </c>
      <c r="N24" s="95" t="s">
        <v>346</v>
      </c>
      <c r="O24" s="90"/>
    </row>
    <row r="25" spans="1:15" s="90" customFormat="1" ht="13.5" thickBot="1" x14ac:dyDescent="0.3">
      <c r="A25" s="175" t="s">
        <v>55</v>
      </c>
      <c r="B25" s="175" t="s">
        <v>95</v>
      </c>
      <c r="C25" s="175" t="s">
        <v>119</v>
      </c>
      <c r="D25" s="175" t="s">
        <v>120</v>
      </c>
      <c r="E25" s="175" t="s">
        <v>121</v>
      </c>
      <c r="F25" s="174" t="s">
        <v>411</v>
      </c>
      <c r="G25" s="95" t="s">
        <v>412</v>
      </c>
      <c r="H25" s="95" t="s">
        <v>413</v>
      </c>
      <c r="I25" s="97">
        <f>85/2</f>
        <v>42.5</v>
      </c>
      <c r="J25" s="95" t="s">
        <v>370</v>
      </c>
      <c r="K25" s="95" t="s">
        <v>372</v>
      </c>
      <c r="L25" s="98">
        <v>39126</v>
      </c>
      <c r="M25" s="95" t="s">
        <v>76</v>
      </c>
      <c r="N25" s="95" t="s">
        <v>346</v>
      </c>
    </row>
    <row r="26" spans="1:15" s="90" customFormat="1" ht="13.5" thickBot="1" x14ac:dyDescent="0.3">
      <c r="A26" s="176"/>
      <c r="B26" s="176"/>
      <c r="C26" s="176"/>
      <c r="D26" s="176"/>
      <c r="E26" s="176"/>
      <c r="F26" s="174"/>
      <c r="G26" s="95" t="s">
        <v>414</v>
      </c>
      <c r="H26" s="95" t="s">
        <v>413</v>
      </c>
      <c r="I26" s="97">
        <f>85/2</f>
        <v>42.5</v>
      </c>
      <c r="J26" s="95" t="s">
        <v>370</v>
      </c>
      <c r="K26" s="95" t="s">
        <v>384</v>
      </c>
      <c r="L26" s="98">
        <v>36678</v>
      </c>
      <c r="M26" s="95" t="s">
        <v>76</v>
      </c>
      <c r="N26" s="95" t="s">
        <v>346</v>
      </c>
    </row>
    <row r="27" spans="1:15" s="90" customFormat="1" ht="13.5" thickBot="1" x14ac:dyDescent="0.3">
      <c r="A27" s="176"/>
      <c r="B27" s="176"/>
      <c r="C27" s="176"/>
      <c r="D27" s="176"/>
      <c r="E27" s="176"/>
      <c r="F27" s="95" t="s">
        <v>415</v>
      </c>
      <c r="G27" s="97" t="s">
        <v>527</v>
      </c>
      <c r="H27" s="95" t="s">
        <v>413</v>
      </c>
      <c r="I27" s="97">
        <v>85</v>
      </c>
      <c r="J27" s="95" t="s">
        <v>218</v>
      </c>
      <c r="K27" s="95" t="s">
        <v>76</v>
      </c>
      <c r="L27" s="111">
        <v>45663</v>
      </c>
      <c r="M27" s="95" t="s">
        <v>76</v>
      </c>
      <c r="N27" s="95" t="s">
        <v>346</v>
      </c>
    </row>
    <row r="28" spans="1:15" s="90" customFormat="1" ht="13.5" thickBot="1" x14ac:dyDescent="0.3">
      <c r="A28" s="176"/>
      <c r="B28" s="176"/>
      <c r="C28" s="176"/>
      <c r="D28" s="176"/>
      <c r="E28" s="176"/>
      <c r="F28" s="95" t="s">
        <v>408</v>
      </c>
      <c r="G28" s="95" t="s">
        <v>270</v>
      </c>
      <c r="H28" s="95" t="s">
        <v>416</v>
      </c>
      <c r="I28" s="97">
        <v>85</v>
      </c>
      <c r="J28" s="95" t="s">
        <v>218</v>
      </c>
      <c r="K28" s="95" t="s">
        <v>271</v>
      </c>
      <c r="L28" s="98">
        <v>39126</v>
      </c>
      <c r="M28" s="95" t="s">
        <v>76</v>
      </c>
      <c r="N28" s="95" t="s">
        <v>346</v>
      </c>
    </row>
    <row r="29" spans="1:15" s="90" customFormat="1" ht="13.5" thickBot="1" x14ac:dyDescent="0.3">
      <c r="A29" s="177"/>
      <c r="B29" s="177"/>
      <c r="C29" s="177"/>
      <c r="D29" s="177"/>
      <c r="E29" s="177"/>
      <c r="F29" s="95" t="s">
        <v>408</v>
      </c>
      <c r="G29" s="95" t="s">
        <v>270</v>
      </c>
      <c r="H29" s="95" t="s">
        <v>416</v>
      </c>
      <c r="I29" s="97">
        <f>100-85</f>
        <v>15</v>
      </c>
      <c r="J29" s="95" t="s">
        <v>218</v>
      </c>
      <c r="K29" s="95" t="s">
        <v>271</v>
      </c>
      <c r="L29" s="98">
        <v>39126</v>
      </c>
      <c r="M29" s="95" t="s">
        <v>76</v>
      </c>
      <c r="N29" s="95" t="s">
        <v>346</v>
      </c>
    </row>
    <row r="30" spans="1:15" s="99" customFormat="1" ht="13.5" thickBot="1" x14ac:dyDescent="0.3">
      <c r="A30" s="95" t="s">
        <v>55</v>
      </c>
      <c r="B30" s="95" t="s">
        <v>122</v>
      </c>
      <c r="C30" s="95" t="s">
        <v>123</v>
      </c>
      <c r="D30" s="95" t="s">
        <v>124</v>
      </c>
      <c r="E30" s="95" t="s">
        <v>125</v>
      </c>
      <c r="F30" s="95" t="s">
        <v>408</v>
      </c>
      <c r="G30" s="95" t="s">
        <v>255</v>
      </c>
      <c r="H30" s="95" t="s">
        <v>416</v>
      </c>
      <c r="I30" s="95">
        <v>100</v>
      </c>
      <c r="J30" s="95" t="s">
        <v>218</v>
      </c>
      <c r="K30" s="95" t="s">
        <v>256</v>
      </c>
      <c r="L30" s="98">
        <v>39126</v>
      </c>
      <c r="M30" s="95" t="s">
        <v>76</v>
      </c>
      <c r="N30" s="95" t="s">
        <v>346</v>
      </c>
      <c r="O30" s="100"/>
    </row>
    <row r="31" spans="1:15" s="99" customFormat="1" ht="13.5" thickBot="1" x14ac:dyDescent="0.3">
      <c r="A31" s="95" t="s">
        <v>55</v>
      </c>
      <c r="B31" s="95" t="s">
        <v>129</v>
      </c>
      <c r="C31" s="95" t="s">
        <v>130</v>
      </c>
      <c r="D31" s="95" t="s">
        <v>131</v>
      </c>
      <c r="E31" s="95" t="s">
        <v>417</v>
      </c>
      <c r="F31" s="95" t="s">
        <v>408</v>
      </c>
      <c r="G31" s="95" t="s">
        <v>277</v>
      </c>
      <c r="H31" s="95" t="s">
        <v>409</v>
      </c>
      <c r="I31" s="95">
        <v>100</v>
      </c>
      <c r="J31" s="95" t="s">
        <v>218</v>
      </c>
      <c r="K31" s="95" t="s">
        <v>278</v>
      </c>
      <c r="L31" s="98">
        <v>39126</v>
      </c>
      <c r="M31" s="95" t="s">
        <v>76</v>
      </c>
      <c r="N31" s="95" t="s">
        <v>346</v>
      </c>
      <c r="O31" s="100"/>
    </row>
    <row r="32" spans="1:15" s="99" customFormat="1" ht="26.5" thickBot="1" x14ac:dyDescent="0.3">
      <c r="A32" s="95" t="s">
        <v>55</v>
      </c>
      <c r="B32" s="95" t="s">
        <v>129</v>
      </c>
      <c r="C32" s="95" t="s">
        <v>133</v>
      </c>
      <c r="D32" s="95" t="s">
        <v>134</v>
      </c>
      <c r="E32" s="95" t="s">
        <v>418</v>
      </c>
      <c r="F32" s="95" t="s">
        <v>408</v>
      </c>
      <c r="G32" s="95" t="s">
        <v>249</v>
      </c>
      <c r="H32" s="95" t="s">
        <v>409</v>
      </c>
      <c r="I32" s="95">
        <v>100</v>
      </c>
      <c r="J32" s="95" t="s">
        <v>218</v>
      </c>
      <c r="K32" s="95" t="s">
        <v>250</v>
      </c>
      <c r="L32" s="98">
        <v>39126</v>
      </c>
      <c r="M32" s="95" t="s">
        <v>76</v>
      </c>
      <c r="N32" s="95" t="s">
        <v>346</v>
      </c>
      <c r="O32" s="100"/>
    </row>
    <row r="33" spans="1:15" s="99" customFormat="1" ht="26.5" thickBot="1" x14ac:dyDescent="0.3">
      <c r="A33" s="95" t="s">
        <v>55</v>
      </c>
      <c r="B33" s="95" t="s">
        <v>129</v>
      </c>
      <c r="C33" s="95" t="s">
        <v>136</v>
      </c>
      <c r="D33" s="95" t="s">
        <v>137</v>
      </c>
      <c r="E33" s="95" t="s">
        <v>419</v>
      </c>
      <c r="F33" s="95" t="s">
        <v>408</v>
      </c>
      <c r="G33" s="95" t="s">
        <v>258</v>
      </c>
      <c r="H33" s="95" t="s">
        <v>409</v>
      </c>
      <c r="I33" s="95">
        <v>100</v>
      </c>
      <c r="J33" s="95" t="s">
        <v>218</v>
      </c>
      <c r="K33" s="95" t="s">
        <v>259</v>
      </c>
      <c r="L33" s="98">
        <v>39126</v>
      </c>
      <c r="M33" s="95" t="s">
        <v>76</v>
      </c>
      <c r="N33" s="95" t="s">
        <v>346</v>
      </c>
      <c r="O33" s="100"/>
    </row>
    <row r="34" spans="1:15" s="99" customFormat="1" ht="26.5" thickBot="1" x14ac:dyDescent="0.3">
      <c r="A34" s="95" t="s">
        <v>55</v>
      </c>
      <c r="B34" s="95" t="s">
        <v>129</v>
      </c>
      <c r="C34" s="95" t="s">
        <v>141</v>
      </c>
      <c r="D34" s="95" t="s">
        <v>142</v>
      </c>
      <c r="E34" s="95" t="s">
        <v>420</v>
      </c>
      <c r="F34" s="95" t="s">
        <v>408</v>
      </c>
      <c r="G34" s="95" t="s">
        <v>261</v>
      </c>
      <c r="H34" s="95" t="s">
        <v>409</v>
      </c>
      <c r="I34" s="95">
        <v>100</v>
      </c>
      <c r="J34" s="95" t="s">
        <v>218</v>
      </c>
      <c r="K34" s="95" t="s">
        <v>262</v>
      </c>
      <c r="L34" s="98">
        <v>39126</v>
      </c>
      <c r="M34" s="95" t="s">
        <v>76</v>
      </c>
      <c r="N34" s="95" t="s">
        <v>346</v>
      </c>
      <c r="O34" s="100"/>
    </row>
    <row r="35" spans="1:15" s="99" customFormat="1" ht="26.5" thickBot="1" x14ac:dyDescent="0.3">
      <c r="A35" s="95" t="s">
        <v>55</v>
      </c>
      <c r="B35" s="95" t="s">
        <v>129</v>
      </c>
      <c r="C35" s="95" t="s">
        <v>145</v>
      </c>
      <c r="D35" s="95" t="s">
        <v>146</v>
      </c>
      <c r="E35" s="95" t="s">
        <v>421</v>
      </c>
      <c r="F35" s="95" t="s">
        <v>408</v>
      </c>
      <c r="G35" s="95" t="s">
        <v>264</v>
      </c>
      <c r="H35" s="95" t="s">
        <v>409</v>
      </c>
      <c r="I35" s="95">
        <v>100</v>
      </c>
      <c r="J35" s="95" t="s">
        <v>218</v>
      </c>
      <c r="K35" s="95" t="s">
        <v>265</v>
      </c>
      <c r="L35" s="98">
        <v>39126</v>
      </c>
      <c r="M35" s="95" t="s">
        <v>76</v>
      </c>
      <c r="N35" s="95" t="s">
        <v>346</v>
      </c>
      <c r="O35" s="100"/>
    </row>
    <row r="36" spans="1:15" s="99" customFormat="1" ht="26.5" thickBot="1" x14ac:dyDescent="0.3">
      <c r="A36" s="95" t="s">
        <v>55</v>
      </c>
      <c r="B36" s="95" t="s">
        <v>129</v>
      </c>
      <c r="C36" s="95" t="s">
        <v>149</v>
      </c>
      <c r="D36" s="95" t="s">
        <v>150</v>
      </c>
      <c r="E36" s="95" t="s">
        <v>422</v>
      </c>
      <c r="F36" s="95" t="s">
        <v>408</v>
      </c>
      <c r="G36" s="95" t="s">
        <v>267</v>
      </c>
      <c r="H36" s="95" t="s">
        <v>409</v>
      </c>
      <c r="I36" s="95">
        <v>100</v>
      </c>
      <c r="J36" s="95" t="s">
        <v>218</v>
      </c>
      <c r="K36" s="95" t="s">
        <v>268</v>
      </c>
      <c r="L36" s="98">
        <v>39126</v>
      </c>
      <c r="M36" s="95" t="s">
        <v>76</v>
      </c>
      <c r="N36" s="95" t="s">
        <v>346</v>
      </c>
      <c r="O36" s="100"/>
    </row>
    <row r="37" spans="1:15" s="99" customFormat="1" ht="13.5" thickBot="1" x14ac:dyDescent="0.3">
      <c r="A37" s="175" t="s">
        <v>55</v>
      </c>
      <c r="B37" s="174" t="s">
        <v>165</v>
      </c>
      <c r="C37" s="174" t="s">
        <v>544</v>
      </c>
      <c r="D37" s="174" t="s">
        <v>167</v>
      </c>
      <c r="E37" s="174" t="s">
        <v>535</v>
      </c>
      <c r="F37" s="175" t="s">
        <v>411</v>
      </c>
      <c r="G37" s="95" t="s">
        <v>412</v>
      </c>
      <c r="H37" s="95" t="s">
        <v>413</v>
      </c>
      <c r="I37" s="97">
        <f>85/2</f>
        <v>42.5</v>
      </c>
      <c r="J37" s="95" t="s">
        <v>370</v>
      </c>
      <c r="K37" s="95" t="s">
        <v>372</v>
      </c>
      <c r="L37" s="98">
        <v>39126</v>
      </c>
      <c r="M37" s="95" t="s">
        <v>76</v>
      </c>
      <c r="N37" s="95" t="s">
        <v>346</v>
      </c>
      <c r="O37" s="100"/>
    </row>
    <row r="38" spans="1:15" s="99" customFormat="1" ht="13.5" thickBot="1" x14ac:dyDescent="0.3">
      <c r="A38" s="176"/>
      <c r="B38" s="174"/>
      <c r="C38" s="174"/>
      <c r="D38" s="174"/>
      <c r="E38" s="174"/>
      <c r="F38" s="177"/>
      <c r="G38" s="95" t="s">
        <v>414</v>
      </c>
      <c r="H38" s="95" t="s">
        <v>413</v>
      </c>
      <c r="I38" s="97">
        <f>85/2</f>
        <v>42.5</v>
      </c>
      <c r="J38" s="95" t="s">
        <v>370</v>
      </c>
      <c r="K38" s="95" t="s">
        <v>384</v>
      </c>
      <c r="L38" s="98">
        <v>38602</v>
      </c>
      <c r="M38" s="95" t="s">
        <v>76</v>
      </c>
      <c r="N38" s="95" t="s">
        <v>346</v>
      </c>
      <c r="O38" s="100"/>
    </row>
    <row r="39" spans="1:15" s="99" customFormat="1" ht="13.5" thickBot="1" x14ac:dyDescent="0.3">
      <c r="A39" s="176"/>
      <c r="B39" s="174"/>
      <c r="C39" s="174"/>
      <c r="D39" s="174"/>
      <c r="E39" s="174"/>
      <c r="F39" s="95" t="s">
        <v>415</v>
      </c>
      <c r="G39" s="97" t="s">
        <v>527</v>
      </c>
      <c r="H39" s="95" t="s">
        <v>413</v>
      </c>
      <c r="I39" s="97">
        <v>85</v>
      </c>
      <c r="J39" s="95" t="s">
        <v>218</v>
      </c>
      <c r="K39" s="95" t="s">
        <v>76</v>
      </c>
      <c r="L39" s="111">
        <v>45663</v>
      </c>
      <c r="M39" s="95" t="s">
        <v>76</v>
      </c>
      <c r="N39" s="95" t="s">
        <v>346</v>
      </c>
      <c r="O39" s="100"/>
    </row>
    <row r="40" spans="1:15" s="99" customFormat="1" ht="13.5" thickBot="1" x14ac:dyDescent="0.3">
      <c r="A40" s="176"/>
      <c r="B40" s="174"/>
      <c r="C40" s="174"/>
      <c r="D40" s="174"/>
      <c r="E40" s="174"/>
      <c r="F40" s="95" t="s">
        <v>408</v>
      </c>
      <c r="G40" s="95" t="s">
        <v>270</v>
      </c>
      <c r="H40" s="95" t="s">
        <v>416</v>
      </c>
      <c r="I40" s="97">
        <v>85</v>
      </c>
      <c r="J40" s="95" t="s">
        <v>218</v>
      </c>
      <c r="K40" s="95" t="s">
        <v>271</v>
      </c>
      <c r="L40" s="98">
        <v>39126</v>
      </c>
      <c r="M40" s="95" t="s">
        <v>76</v>
      </c>
      <c r="N40" s="95" t="s">
        <v>346</v>
      </c>
      <c r="O40" s="100"/>
    </row>
    <row r="41" spans="1:15" s="99" customFormat="1" ht="13.5" thickBot="1" x14ac:dyDescent="0.3">
      <c r="A41" s="177"/>
      <c r="B41" s="174"/>
      <c r="C41" s="174"/>
      <c r="D41" s="174"/>
      <c r="E41" s="174"/>
      <c r="F41" s="95" t="s">
        <v>408</v>
      </c>
      <c r="G41" s="95" t="s">
        <v>270</v>
      </c>
      <c r="H41" s="95" t="s">
        <v>416</v>
      </c>
      <c r="I41" s="97">
        <f>100-85</f>
        <v>15</v>
      </c>
      <c r="J41" s="95" t="s">
        <v>218</v>
      </c>
      <c r="K41" s="95" t="s">
        <v>271</v>
      </c>
      <c r="L41" s="98">
        <v>39126</v>
      </c>
      <c r="M41" s="95" t="s">
        <v>76</v>
      </c>
      <c r="N41" s="95" t="s">
        <v>346</v>
      </c>
      <c r="O41" s="100"/>
    </row>
    <row r="42" spans="1:15" s="99" customFormat="1" ht="13.5" thickBot="1" x14ac:dyDescent="0.3">
      <c r="A42" s="175" t="s">
        <v>55</v>
      </c>
      <c r="B42" s="175" t="s">
        <v>157</v>
      </c>
      <c r="C42" s="175" t="s">
        <v>158</v>
      </c>
      <c r="D42" s="175" t="s">
        <v>159</v>
      </c>
      <c r="E42" s="178" t="s">
        <v>160</v>
      </c>
      <c r="F42" s="95" t="s">
        <v>402</v>
      </c>
      <c r="G42" s="95" t="s">
        <v>423</v>
      </c>
      <c r="H42" s="95" t="s">
        <v>287</v>
      </c>
      <c r="I42" s="95">
        <v>60</v>
      </c>
      <c r="J42" s="97" t="s">
        <v>543</v>
      </c>
      <c r="K42" s="95" t="s">
        <v>358</v>
      </c>
      <c r="L42" s="98">
        <v>36678</v>
      </c>
      <c r="M42" s="95" t="s">
        <v>76</v>
      </c>
      <c r="N42" s="95" t="s">
        <v>346</v>
      </c>
      <c r="O42" s="100"/>
    </row>
    <row r="43" spans="1:15" s="99" customFormat="1" ht="13.5" thickBot="1" x14ac:dyDescent="0.3">
      <c r="A43" s="176"/>
      <c r="B43" s="176"/>
      <c r="C43" s="176"/>
      <c r="D43" s="176"/>
      <c r="E43" s="179"/>
      <c r="F43" s="95" t="s">
        <v>408</v>
      </c>
      <c r="G43" s="97" t="s">
        <v>280</v>
      </c>
      <c r="H43" s="95" t="s">
        <v>409</v>
      </c>
      <c r="I43" s="95">
        <v>60</v>
      </c>
      <c r="J43" s="95" t="s">
        <v>218</v>
      </c>
      <c r="K43" s="95" t="s">
        <v>76</v>
      </c>
      <c r="L43" s="111">
        <v>36678</v>
      </c>
      <c r="M43" s="95" t="s">
        <v>76</v>
      </c>
      <c r="N43" s="95" t="s">
        <v>346</v>
      </c>
      <c r="O43" s="100"/>
    </row>
    <row r="44" spans="1:15" s="99" customFormat="1" ht="13.5" thickBot="1" x14ac:dyDescent="0.3">
      <c r="A44" s="177"/>
      <c r="B44" s="177"/>
      <c r="C44" s="177"/>
      <c r="D44" s="177"/>
      <c r="E44" s="180"/>
      <c r="F44" s="95" t="s">
        <v>408</v>
      </c>
      <c r="G44" s="97" t="s">
        <v>238</v>
      </c>
      <c r="H44" s="95" t="s">
        <v>416</v>
      </c>
      <c r="I44" s="95">
        <v>40</v>
      </c>
      <c r="J44" s="95" t="s">
        <v>218</v>
      </c>
      <c r="K44" s="95" t="s">
        <v>239</v>
      </c>
      <c r="L44" s="98">
        <v>39126</v>
      </c>
      <c r="M44" s="95" t="s">
        <v>76</v>
      </c>
      <c r="N44" s="95" t="s">
        <v>346</v>
      </c>
      <c r="O44" s="100"/>
    </row>
    <row r="45" spans="1:15" s="99" customFormat="1" ht="13.5" thickBot="1" x14ac:dyDescent="0.3">
      <c r="A45" s="172" t="s">
        <v>424</v>
      </c>
      <c r="B45" s="173"/>
      <c r="C45" s="173"/>
      <c r="D45" s="173"/>
      <c r="E45" s="173"/>
      <c r="F45" s="173"/>
      <c r="G45" s="173"/>
      <c r="H45" s="173"/>
      <c r="I45" s="173"/>
      <c r="J45" s="173"/>
      <c r="K45" s="173"/>
      <c r="L45" s="173"/>
      <c r="M45" s="173"/>
      <c r="N45" s="173"/>
    </row>
    <row r="46" spans="1:15" ht="26.5" thickBot="1" x14ac:dyDescent="0.3">
      <c r="A46" s="97" t="s">
        <v>55</v>
      </c>
      <c r="B46" s="97" t="s">
        <v>129</v>
      </c>
      <c r="C46" s="97" t="s">
        <v>191</v>
      </c>
      <c r="D46" s="97" t="s">
        <v>76</v>
      </c>
      <c r="E46" s="97" t="s">
        <v>513</v>
      </c>
      <c r="F46" s="97" t="s">
        <v>408</v>
      </c>
      <c r="G46" s="97" t="s">
        <v>255</v>
      </c>
      <c r="H46" s="97" t="s">
        <v>416</v>
      </c>
      <c r="I46" s="97">
        <v>100</v>
      </c>
      <c r="J46" s="97" t="s">
        <v>218</v>
      </c>
      <c r="K46" s="97" t="s">
        <v>256</v>
      </c>
      <c r="L46" s="106">
        <v>1966</v>
      </c>
      <c r="M46" s="97" t="s">
        <v>76</v>
      </c>
      <c r="N46" s="97" t="s">
        <v>346</v>
      </c>
      <c r="O46" s="90"/>
    </row>
    <row r="47" spans="1:15" ht="26.5" thickBot="1" x14ac:dyDescent="0.3">
      <c r="A47" s="97" t="s">
        <v>55</v>
      </c>
      <c r="B47" s="97" t="s">
        <v>129</v>
      </c>
      <c r="C47" s="97" t="s">
        <v>191</v>
      </c>
      <c r="D47" s="97" t="s">
        <v>76</v>
      </c>
      <c r="E47" s="97" t="s">
        <v>511</v>
      </c>
      <c r="F47" s="97" t="s">
        <v>408</v>
      </c>
      <c r="G47" s="97" t="s">
        <v>255</v>
      </c>
      <c r="H47" s="97" t="s">
        <v>416</v>
      </c>
      <c r="I47" s="97">
        <v>100</v>
      </c>
      <c r="J47" s="97" t="s">
        <v>218</v>
      </c>
      <c r="K47" s="97" t="s">
        <v>256</v>
      </c>
      <c r="L47" s="106">
        <v>1965</v>
      </c>
      <c r="M47" s="97" t="s">
        <v>76</v>
      </c>
      <c r="N47" s="97" t="s">
        <v>346</v>
      </c>
      <c r="O47" s="90"/>
    </row>
    <row r="48" spans="1:15" ht="26.5" thickBot="1" x14ac:dyDescent="0.3">
      <c r="A48" s="97" t="s">
        <v>55</v>
      </c>
      <c r="B48" s="97" t="s">
        <v>129</v>
      </c>
      <c r="C48" s="97" t="s">
        <v>191</v>
      </c>
      <c r="D48" s="97" t="s">
        <v>76</v>
      </c>
      <c r="E48" s="97" t="s">
        <v>512</v>
      </c>
      <c r="F48" s="97" t="s">
        <v>408</v>
      </c>
      <c r="G48" s="97" t="s">
        <v>255</v>
      </c>
      <c r="H48" s="97" t="s">
        <v>416</v>
      </c>
      <c r="I48" s="97">
        <v>100</v>
      </c>
      <c r="J48" s="97" t="s">
        <v>218</v>
      </c>
      <c r="K48" s="97" t="s">
        <v>256</v>
      </c>
      <c r="L48" s="106">
        <v>2005</v>
      </c>
      <c r="M48" s="97" t="s">
        <v>76</v>
      </c>
      <c r="N48" s="97" t="s">
        <v>346</v>
      </c>
      <c r="O48" s="90"/>
    </row>
    <row r="49" spans="1:15" s="99" customFormat="1" ht="13.5" thickBot="1" x14ac:dyDescent="0.3">
      <c r="A49" s="178" t="s">
        <v>55</v>
      </c>
      <c r="B49" s="178" t="s">
        <v>157</v>
      </c>
      <c r="C49" s="178" t="s">
        <v>164</v>
      </c>
      <c r="D49" s="178" t="s">
        <v>76</v>
      </c>
      <c r="E49" s="178" t="s">
        <v>532</v>
      </c>
      <c r="F49" s="97" t="s">
        <v>402</v>
      </c>
      <c r="G49" s="97" t="s">
        <v>520</v>
      </c>
      <c r="H49" s="97" t="s">
        <v>416</v>
      </c>
      <c r="I49" s="97">
        <v>100</v>
      </c>
      <c r="J49" s="97" t="s">
        <v>370</v>
      </c>
      <c r="K49" s="97" t="s">
        <v>76</v>
      </c>
      <c r="L49" s="111">
        <v>40513</v>
      </c>
      <c r="M49" s="97" t="s">
        <v>76</v>
      </c>
      <c r="N49" s="97" t="s">
        <v>346</v>
      </c>
      <c r="O49" s="100"/>
    </row>
    <row r="50" spans="1:15" s="99" customFormat="1" ht="13.5" thickBot="1" x14ac:dyDescent="0.3">
      <c r="A50" s="180"/>
      <c r="B50" s="180"/>
      <c r="C50" s="180"/>
      <c r="D50" s="180"/>
      <c r="E50" s="180"/>
      <c r="F50" s="97" t="s">
        <v>408</v>
      </c>
      <c r="G50" s="97" t="s">
        <v>255</v>
      </c>
      <c r="H50" s="97" t="s">
        <v>416</v>
      </c>
      <c r="I50" s="97">
        <v>100</v>
      </c>
      <c r="J50" s="97" t="s">
        <v>218</v>
      </c>
      <c r="K50" s="97" t="s">
        <v>256</v>
      </c>
      <c r="L50" s="111">
        <v>40513</v>
      </c>
      <c r="M50" s="97" t="s">
        <v>76</v>
      </c>
      <c r="N50" s="97" t="s">
        <v>346</v>
      </c>
      <c r="O50" s="100"/>
    </row>
    <row r="51" spans="1:15" s="99" customFormat="1" ht="13.5" thickBot="1" x14ac:dyDescent="0.3">
      <c r="A51" s="106" t="s">
        <v>55</v>
      </c>
      <c r="B51" s="106" t="s">
        <v>153</v>
      </c>
      <c r="C51" s="106" t="s">
        <v>170</v>
      </c>
      <c r="D51" s="106" t="s">
        <v>171</v>
      </c>
      <c r="E51" s="106" t="s">
        <v>172</v>
      </c>
      <c r="F51" s="106" t="s">
        <v>408</v>
      </c>
      <c r="G51" s="106" t="s">
        <v>242</v>
      </c>
      <c r="H51" s="106" t="s">
        <v>409</v>
      </c>
      <c r="I51" s="106">
        <v>100</v>
      </c>
      <c r="J51" s="106" t="s">
        <v>218</v>
      </c>
      <c r="K51" s="97" t="s">
        <v>243</v>
      </c>
      <c r="L51" s="111"/>
      <c r="M51" s="97" t="s">
        <v>76</v>
      </c>
      <c r="N51" s="97" t="s">
        <v>346</v>
      </c>
      <c r="O51" s="100"/>
    </row>
    <row r="52" spans="1:15" s="100" customFormat="1" ht="13.5" thickBot="1" x14ac:dyDescent="0.3">
      <c r="A52" s="106" t="s">
        <v>55</v>
      </c>
      <c r="B52" s="106" t="s">
        <v>153</v>
      </c>
      <c r="C52" s="106" t="s">
        <v>154</v>
      </c>
      <c r="D52" s="106" t="s">
        <v>155</v>
      </c>
      <c r="E52" s="106" t="s">
        <v>156</v>
      </c>
      <c r="F52" s="97" t="s">
        <v>408</v>
      </c>
      <c r="G52" s="97" t="s">
        <v>270</v>
      </c>
      <c r="H52" s="97" t="s">
        <v>416</v>
      </c>
      <c r="I52" s="97">
        <v>100</v>
      </c>
      <c r="J52" s="97" t="s">
        <v>218</v>
      </c>
      <c r="K52" s="97" t="s">
        <v>271</v>
      </c>
      <c r="L52" s="111"/>
      <c r="M52" s="97" t="s">
        <v>76</v>
      </c>
      <c r="N52" s="97" t="s">
        <v>346</v>
      </c>
    </row>
    <row r="53" spans="1:15" x14ac:dyDescent="0.25">
      <c r="I53" s="90"/>
      <c r="J53" s="90"/>
      <c r="K53" s="90"/>
      <c r="L53" s="93"/>
      <c r="M53" s="90"/>
      <c r="N53" s="90"/>
      <c r="O53" s="90"/>
    </row>
    <row r="54" spans="1:15" x14ac:dyDescent="0.25">
      <c r="A54" s="81" t="s">
        <v>282</v>
      </c>
      <c r="I54" s="90"/>
      <c r="J54" s="90"/>
      <c r="K54" s="90"/>
      <c r="L54" s="93"/>
      <c r="M54" s="90"/>
      <c r="N54" s="90"/>
      <c r="O54" s="90"/>
    </row>
    <row r="55" spans="1:15" x14ac:dyDescent="0.25">
      <c r="A55" s="81" t="s">
        <v>531</v>
      </c>
      <c r="I55" s="90"/>
      <c r="J55" s="90"/>
      <c r="K55" s="90"/>
      <c r="L55" s="93"/>
      <c r="M55" s="90"/>
      <c r="N55" s="90"/>
      <c r="O55" s="90"/>
    </row>
    <row r="56" spans="1:15" x14ac:dyDescent="0.25">
      <c r="I56" s="90"/>
      <c r="J56" s="90"/>
      <c r="K56" s="90"/>
      <c r="L56" s="93"/>
      <c r="M56" s="90"/>
      <c r="N56" s="90"/>
      <c r="O56" s="90"/>
    </row>
    <row r="57" spans="1:15" x14ac:dyDescent="0.25">
      <c r="I57" s="90"/>
      <c r="J57" s="90"/>
      <c r="K57" s="90"/>
      <c r="L57" s="93"/>
      <c r="M57" s="90"/>
      <c r="N57" s="90"/>
      <c r="O57" s="90"/>
    </row>
    <row r="58" spans="1:15" x14ac:dyDescent="0.25">
      <c r="I58" s="90"/>
      <c r="J58" s="90"/>
      <c r="K58" s="90"/>
      <c r="L58" s="93"/>
      <c r="M58" s="90"/>
      <c r="N58" s="90"/>
      <c r="O58" s="90"/>
    </row>
    <row r="59" spans="1:15" x14ac:dyDescent="0.25">
      <c r="I59" s="90"/>
      <c r="J59" s="90"/>
      <c r="K59" s="90"/>
      <c r="L59" s="93"/>
      <c r="M59" s="90"/>
      <c r="N59" s="90"/>
      <c r="O59" s="90"/>
    </row>
    <row r="60" spans="1:15" x14ac:dyDescent="0.25">
      <c r="I60" s="90"/>
      <c r="J60" s="90"/>
      <c r="K60" s="90"/>
      <c r="L60" s="93"/>
      <c r="M60" s="90"/>
      <c r="N60" s="90"/>
      <c r="O60" s="90"/>
    </row>
    <row r="61" spans="1:15" x14ac:dyDescent="0.25">
      <c r="I61" s="90"/>
      <c r="J61" s="90"/>
      <c r="K61" s="90"/>
      <c r="L61" s="93"/>
      <c r="M61" s="90"/>
      <c r="N61" s="90"/>
      <c r="O61" s="90"/>
    </row>
  </sheetData>
  <mergeCells count="50">
    <mergeCell ref="A49:A50"/>
    <mergeCell ref="B49:B50"/>
    <mergeCell ref="C49:C50"/>
    <mergeCell ref="D49:D50"/>
    <mergeCell ref="E49:E50"/>
    <mergeCell ref="A42:A44"/>
    <mergeCell ref="B42:B44"/>
    <mergeCell ref="C42:C44"/>
    <mergeCell ref="D42:D44"/>
    <mergeCell ref="E42:E44"/>
    <mergeCell ref="F25:F26"/>
    <mergeCell ref="F37:F38"/>
    <mergeCell ref="A37:A41"/>
    <mergeCell ref="B37:B41"/>
    <mergeCell ref="C37:C41"/>
    <mergeCell ref="D37:D41"/>
    <mergeCell ref="E37:E41"/>
    <mergeCell ref="A25:A29"/>
    <mergeCell ref="B25:B29"/>
    <mergeCell ref="C25:C29"/>
    <mergeCell ref="D25:D29"/>
    <mergeCell ref="E25:E29"/>
    <mergeCell ref="D10:D14"/>
    <mergeCell ref="E10:E14"/>
    <mergeCell ref="A20:A24"/>
    <mergeCell ref="B20:B24"/>
    <mergeCell ref="C20:C24"/>
    <mergeCell ref="D20:D24"/>
    <mergeCell ref="E20:E24"/>
    <mergeCell ref="A3:A4"/>
    <mergeCell ref="B3:B4"/>
    <mergeCell ref="C3:C4"/>
    <mergeCell ref="D3:D4"/>
    <mergeCell ref="E3:E4"/>
    <mergeCell ref="A45:N45"/>
    <mergeCell ref="F10:F11"/>
    <mergeCell ref="A5:A6"/>
    <mergeCell ref="B5:B6"/>
    <mergeCell ref="C5:C6"/>
    <mergeCell ref="D5:D6"/>
    <mergeCell ref="E5:E6"/>
    <mergeCell ref="A7:A8"/>
    <mergeCell ref="B7:B8"/>
    <mergeCell ref="C7:C8"/>
    <mergeCell ref="D7:D8"/>
    <mergeCell ref="E7:E8"/>
    <mergeCell ref="F20:F21"/>
    <mergeCell ref="A10:A14"/>
    <mergeCell ref="B10:B14"/>
    <mergeCell ref="C10:C14"/>
  </mergeCells>
  <dataValidations disablePrompts="1" count="1">
    <dataValidation type="list" allowBlank="1" showInputMessage="1" showErrorMessage="1" sqref="N3:N8 N15:N19" xr:uid="{1948EF91-8D68-46A7-AE37-BF8309295DB6}">
      <formula1>"Yes,No"</formula1>
    </dataValidation>
  </dataValidations>
  <pageMargins left="0.75" right="0.75" top="1" bottom="1" header="0.3" footer="0.3"/>
  <pageSetup paperSize="3" scale="98" fitToHeight="0" orientation="landscape" r:id="rId1"/>
  <headerFooter alignWithMargins="0">
    <oddFooter>&amp;L&amp;"Aptos Narrow,Regular"St. Paul Brass Foundry Company (Facility ID: 12300001)
B2303515&amp;C&amp;"Aptos Narrow,Regular"&amp;P of &amp;N&amp;R&amp;"Aptos Narrow,Regular"March 2, 2026</oddFooter>
  </headerFooter>
  <rowBreaks count="1" manualBreakCount="1">
    <brk id="3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EAF32-58D3-4578-A4AC-D9F970D2D41D}">
  <sheetPr codeName="Sheet5">
    <pageSetUpPr fitToPage="1"/>
  </sheetPr>
  <dimension ref="A1:AA48"/>
  <sheetViews>
    <sheetView topLeftCell="A33" zoomScale="130" zoomScaleNormal="130" workbookViewId="0">
      <selection activeCell="C56" sqref="C56"/>
    </sheetView>
  </sheetViews>
  <sheetFormatPr defaultColWidth="9.1796875" defaultRowHeight="13" x14ac:dyDescent="0.25"/>
  <cols>
    <col min="1" max="2" width="7.7265625" style="30" customWidth="1"/>
    <col min="3" max="3" width="22.81640625" style="30" customWidth="1"/>
    <col min="4" max="4" width="9.1796875" style="30" bestFit="1" customWidth="1"/>
    <col min="5" max="5" width="9.7265625" style="30" bestFit="1" customWidth="1"/>
    <col min="6" max="6" width="10" style="30" customWidth="1"/>
    <col min="7" max="7" width="23" style="30" customWidth="1"/>
    <col min="8" max="8" width="13.1796875" style="30" customWidth="1"/>
    <col min="9" max="10" width="9.7265625" style="30" customWidth="1"/>
    <col min="11" max="22" width="7.7265625" style="30" customWidth="1"/>
    <col min="23" max="24" width="9.7265625" style="30" customWidth="1"/>
    <col min="25" max="25" width="6.54296875" style="30" customWidth="1"/>
    <col min="26" max="26" width="35.453125" style="30" customWidth="1"/>
    <col min="27" max="27" width="5.81640625" style="30" bestFit="1" customWidth="1"/>
    <col min="28" max="16384" width="9.1796875" style="30"/>
  </cols>
  <sheetData>
    <row r="1" spans="1:27" ht="18.5" x14ac:dyDescent="0.45">
      <c r="A1" s="70" t="s">
        <v>425</v>
      </c>
    </row>
    <row r="2" spans="1:27" customFormat="1" ht="65" x14ac:dyDescent="0.3">
      <c r="A2" s="67" t="s">
        <v>426</v>
      </c>
      <c r="B2" s="67" t="s">
        <v>427</v>
      </c>
      <c r="C2" s="67" t="s">
        <v>428</v>
      </c>
      <c r="D2" s="67" t="s">
        <v>429</v>
      </c>
      <c r="E2" s="67" t="s">
        <v>430</v>
      </c>
      <c r="F2" s="67" t="s">
        <v>431</v>
      </c>
      <c r="G2" s="67" t="s">
        <v>432</v>
      </c>
      <c r="H2" s="67" t="s">
        <v>433</v>
      </c>
      <c r="I2" s="67" t="s">
        <v>434</v>
      </c>
      <c r="J2" s="67" t="s">
        <v>435</v>
      </c>
      <c r="K2" s="67" t="s">
        <v>436</v>
      </c>
      <c r="L2" s="67" t="s">
        <v>437</v>
      </c>
      <c r="M2" s="67" t="s">
        <v>438</v>
      </c>
      <c r="N2" s="67" t="s">
        <v>439</v>
      </c>
      <c r="O2" s="67" t="s">
        <v>440</v>
      </c>
      <c r="P2" s="67" t="s">
        <v>441</v>
      </c>
      <c r="Q2" s="67" t="s">
        <v>442</v>
      </c>
      <c r="R2" s="67" t="s">
        <v>443</v>
      </c>
      <c r="S2" s="67" t="s">
        <v>444</v>
      </c>
      <c r="T2" s="67" t="s">
        <v>445</v>
      </c>
      <c r="U2" s="67" t="s">
        <v>446</v>
      </c>
      <c r="V2" s="67" t="s">
        <v>447</v>
      </c>
      <c r="W2" s="67" t="s">
        <v>448</v>
      </c>
      <c r="X2" s="67" t="s">
        <v>449</v>
      </c>
      <c r="Y2" s="67" t="s">
        <v>554</v>
      </c>
      <c r="Z2" s="67" t="s">
        <v>39</v>
      </c>
      <c r="AA2" s="67" t="s">
        <v>336</v>
      </c>
    </row>
    <row r="3" spans="1:27" ht="26" x14ac:dyDescent="0.25">
      <c r="A3" s="22" t="s">
        <v>450</v>
      </c>
      <c r="B3" s="22"/>
      <c r="C3" s="23" t="s">
        <v>451</v>
      </c>
      <c r="D3" s="22" t="s">
        <v>452</v>
      </c>
      <c r="E3" s="22"/>
      <c r="F3" s="22" t="s">
        <v>453</v>
      </c>
      <c r="G3" s="24" t="s">
        <v>451</v>
      </c>
      <c r="H3" s="22"/>
      <c r="I3" s="25"/>
      <c r="J3" s="22"/>
      <c r="K3" s="25"/>
      <c r="L3" s="22"/>
      <c r="M3" s="26"/>
      <c r="N3" s="26"/>
      <c r="O3" s="27"/>
      <c r="P3" s="28"/>
      <c r="Q3" s="28"/>
      <c r="R3" s="27"/>
      <c r="S3" s="28"/>
      <c r="T3" s="28"/>
      <c r="U3" s="28"/>
      <c r="V3" s="28"/>
      <c r="W3" s="29"/>
      <c r="X3" s="29"/>
      <c r="Y3" s="22" t="s">
        <v>11</v>
      </c>
      <c r="Z3" s="24"/>
      <c r="AA3" s="24" t="s">
        <v>11</v>
      </c>
    </row>
    <row r="4" spans="1:27" x14ac:dyDescent="0.25">
      <c r="A4" s="181" t="s">
        <v>88</v>
      </c>
      <c r="B4" s="181" t="s">
        <v>87</v>
      </c>
      <c r="C4" s="184" t="s">
        <v>89</v>
      </c>
      <c r="D4" s="75" t="s">
        <v>452</v>
      </c>
      <c r="E4" s="75" t="s">
        <v>454</v>
      </c>
      <c r="F4" s="22" t="s">
        <v>455</v>
      </c>
      <c r="G4" s="24" t="s">
        <v>456</v>
      </c>
      <c r="H4" s="22" t="s">
        <v>457</v>
      </c>
      <c r="I4" s="25">
        <v>2.0449999999999999</v>
      </c>
      <c r="J4" s="22" t="s">
        <v>458</v>
      </c>
      <c r="K4" s="25"/>
      <c r="L4" s="22" t="s">
        <v>458</v>
      </c>
      <c r="M4" s="26"/>
      <c r="N4" s="26"/>
      <c r="O4" s="27">
        <v>2156</v>
      </c>
      <c r="P4" s="28">
        <v>4</v>
      </c>
      <c r="Q4" s="28">
        <v>11</v>
      </c>
      <c r="R4" s="27"/>
      <c r="S4" s="28">
        <v>25</v>
      </c>
      <c r="T4" s="28">
        <v>25</v>
      </c>
      <c r="U4" s="28">
        <v>25</v>
      </c>
      <c r="V4" s="28">
        <v>25</v>
      </c>
      <c r="W4" s="29"/>
      <c r="X4" s="29"/>
      <c r="Y4" s="22" t="s">
        <v>11</v>
      </c>
      <c r="Z4" s="24"/>
      <c r="AA4" s="24" t="s">
        <v>11</v>
      </c>
    </row>
    <row r="5" spans="1:27" x14ac:dyDescent="0.25">
      <c r="A5" s="182"/>
      <c r="B5" s="182"/>
      <c r="C5" s="185"/>
      <c r="D5" s="22" t="s">
        <v>459</v>
      </c>
      <c r="E5" s="22"/>
      <c r="F5" s="22" t="s">
        <v>460</v>
      </c>
      <c r="G5" s="24" t="s">
        <v>461</v>
      </c>
      <c r="H5" s="22" t="s">
        <v>462</v>
      </c>
      <c r="I5" s="25">
        <v>0.05</v>
      </c>
      <c r="J5" s="22" t="s">
        <v>463</v>
      </c>
      <c r="K5" s="25"/>
      <c r="L5" s="22" t="s">
        <v>463</v>
      </c>
      <c r="M5" s="26"/>
      <c r="N5" s="26"/>
      <c r="O5" s="27">
        <v>2156</v>
      </c>
      <c r="P5" s="28">
        <v>4</v>
      </c>
      <c r="Q5" s="28">
        <v>11</v>
      </c>
      <c r="R5" s="27"/>
      <c r="S5" s="28">
        <v>25</v>
      </c>
      <c r="T5" s="28">
        <v>25</v>
      </c>
      <c r="U5" s="28">
        <v>25</v>
      </c>
      <c r="V5" s="28">
        <v>25</v>
      </c>
      <c r="W5" s="29"/>
      <c r="X5" s="29"/>
      <c r="Y5" s="22" t="s">
        <v>11</v>
      </c>
      <c r="Z5" s="24"/>
      <c r="AA5" s="24" t="s">
        <v>11</v>
      </c>
    </row>
    <row r="6" spans="1:27" x14ac:dyDescent="0.25">
      <c r="A6" s="183"/>
      <c r="B6" s="183"/>
      <c r="C6" s="186"/>
      <c r="D6" s="75" t="s">
        <v>464</v>
      </c>
      <c r="E6" s="75" t="s">
        <v>465</v>
      </c>
      <c r="F6" s="22" t="s">
        <v>455</v>
      </c>
      <c r="G6" s="24" t="s">
        <v>466</v>
      </c>
      <c r="H6" s="22" t="s">
        <v>457</v>
      </c>
      <c r="I6" s="25">
        <v>2.0449999999999999</v>
      </c>
      <c r="J6" s="22" t="s">
        <v>458</v>
      </c>
      <c r="K6" s="25"/>
      <c r="L6" s="22" t="s">
        <v>458</v>
      </c>
      <c r="M6" s="26"/>
      <c r="N6" s="26"/>
      <c r="O6" s="27">
        <v>2156</v>
      </c>
      <c r="P6" s="28">
        <v>4</v>
      </c>
      <c r="Q6" s="28">
        <v>11</v>
      </c>
      <c r="R6" s="27"/>
      <c r="S6" s="28">
        <v>25</v>
      </c>
      <c r="T6" s="28">
        <v>25</v>
      </c>
      <c r="U6" s="28">
        <v>25</v>
      </c>
      <c r="V6" s="28">
        <v>25</v>
      </c>
      <c r="W6" s="29">
        <v>45292</v>
      </c>
      <c r="X6" s="29"/>
      <c r="Y6" s="22" t="s">
        <v>11</v>
      </c>
      <c r="Z6" s="24"/>
      <c r="AA6" s="24" t="s">
        <v>237</v>
      </c>
    </row>
    <row r="7" spans="1:27" x14ac:dyDescent="0.25">
      <c r="A7" s="22" t="s">
        <v>71</v>
      </c>
      <c r="B7" s="22" t="s">
        <v>70</v>
      </c>
      <c r="C7" s="23" t="s">
        <v>72</v>
      </c>
      <c r="D7" s="22" t="s">
        <v>452</v>
      </c>
      <c r="E7" s="22"/>
      <c r="F7" s="22" t="s">
        <v>467</v>
      </c>
      <c r="G7" s="24" t="s">
        <v>468</v>
      </c>
      <c r="H7" s="22" t="s">
        <v>469</v>
      </c>
      <c r="I7" s="25">
        <v>274.2</v>
      </c>
      <c r="J7" s="22" t="s">
        <v>458</v>
      </c>
      <c r="K7" s="25"/>
      <c r="L7" s="22" t="s">
        <v>458</v>
      </c>
      <c r="M7" s="26"/>
      <c r="N7" s="26"/>
      <c r="O7" s="27">
        <v>2000</v>
      </c>
      <c r="P7" s="28">
        <v>4</v>
      </c>
      <c r="Q7" s="28">
        <v>10</v>
      </c>
      <c r="R7" s="27"/>
      <c r="S7" s="28">
        <v>25</v>
      </c>
      <c r="T7" s="28">
        <v>25</v>
      </c>
      <c r="U7" s="28">
        <v>25</v>
      </c>
      <c r="V7" s="28">
        <v>25</v>
      </c>
      <c r="W7" s="29"/>
      <c r="X7" s="29"/>
      <c r="Y7" s="22" t="s">
        <v>11</v>
      </c>
      <c r="Z7" s="24"/>
      <c r="AA7" s="24" t="s">
        <v>11</v>
      </c>
    </row>
    <row r="8" spans="1:27" x14ac:dyDescent="0.25">
      <c r="A8" s="22" t="s">
        <v>78</v>
      </c>
      <c r="B8" s="22" t="s">
        <v>77</v>
      </c>
      <c r="C8" s="23" t="s">
        <v>79</v>
      </c>
      <c r="D8" s="22" t="s">
        <v>452</v>
      </c>
      <c r="E8" s="22"/>
      <c r="F8" s="22" t="s">
        <v>467</v>
      </c>
      <c r="G8" s="24" t="s">
        <v>468</v>
      </c>
      <c r="H8" s="22" t="s">
        <v>469</v>
      </c>
      <c r="I8" s="25">
        <v>91.39</v>
      </c>
      <c r="J8" s="22" t="s">
        <v>458</v>
      </c>
      <c r="K8" s="25"/>
      <c r="L8" s="22" t="s">
        <v>458</v>
      </c>
      <c r="M8" s="26"/>
      <c r="N8" s="26"/>
      <c r="O8" s="27">
        <v>2000</v>
      </c>
      <c r="P8" s="28">
        <v>4</v>
      </c>
      <c r="Q8" s="28">
        <v>10</v>
      </c>
      <c r="R8" s="27"/>
      <c r="S8" s="28">
        <v>25</v>
      </c>
      <c r="T8" s="28">
        <v>25</v>
      </c>
      <c r="U8" s="28">
        <v>25</v>
      </c>
      <c r="V8" s="28">
        <v>25</v>
      </c>
      <c r="W8" s="29"/>
      <c r="X8" s="29"/>
      <c r="Y8" s="22" t="s">
        <v>11</v>
      </c>
      <c r="Z8" s="24"/>
      <c r="AA8" s="24" t="s">
        <v>11</v>
      </c>
    </row>
    <row r="9" spans="1:27" x14ac:dyDescent="0.25">
      <c r="A9" s="22" t="s">
        <v>82</v>
      </c>
      <c r="B9" s="22" t="s">
        <v>81</v>
      </c>
      <c r="C9" s="23" t="s">
        <v>83</v>
      </c>
      <c r="D9" s="22" t="s">
        <v>452</v>
      </c>
      <c r="E9" s="22"/>
      <c r="F9" s="22" t="s">
        <v>467</v>
      </c>
      <c r="G9" s="24" t="s">
        <v>468</v>
      </c>
      <c r="H9" s="22" t="s">
        <v>469</v>
      </c>
      <c r="I9" s="25">
        <v>30.46</v>
      </c>
      <c r="J9" s="22" t="s">
        <v>458</v>
      </c>
      <c r="K9" s="25"/>
      <c r="L9" s="22" t="s">
        <v>458</v>
      </c>
      <c r="M9" s="26"/>
      <c r="N9" s="26"/>
      <c r="O9" s="27">
        <v>2000</v>
      </c>
      <c r="P9" s="28">
        <v>4</v>
      </c>
      <c r="Q9" s="28">
        <v>10</v>
      </c>
      <c r="R9" s="27"/>
      <c r="S9" s="28">
        <v>25</v>
      </c>
      <c r="T9" s="28">
        <v>25</v>
      </c>
      <c r="U9" s="28">
        <v>25</v>
      </c>
      <c r="V9" s="28">
        <v>25</v>
      </c>
      <c r="W9" s="29"/>
      <c r="X9" s="29"/>
      <c r="Y9" s="22" t="s">
        <v>11</v>
      </c>
      <c r="Z9" s="24"/>
      <c r="AA9" s="24" t="s">
        <v>11</v>
      </c>
    </row>
    <row r="10" spans="1:27" ht="26" x14ac:dyDescent="0.25">
      <c r="A10" s="22" t="s">
        <v>137</v>
      </c>
      <c r="B10" s="22" t="s">
        <v>136</v>
      </c>
      <c r="C10" s="23" t="s">
        <v>138</v>
      </c>
      <c r="D10" s="22" t="s">
        <v>452</v>
      </c>
      <c r="E10" s="22"/>
      <c r="F10" s="22" t="s">
        <v>470</v>
      </c>
      <c r="G10" s="24" t="s">
        <v>471</v>
      </c>
      <c r="H10" s="22" t="s">
        <v>457</v>
      </c>
      <c r="I10" s="25">
        <v>1157</v>
      </c>
      <c r="J10" s="22" t="s">
        <v>458</v>
      </c>
      <c r="K10" s="25"/>
      <c r="L10" s="22" t="s">
        <v>458</v>
      </c>
      <c r="M10" s="26"/>
      <c r="N10" s="26"/>
      <c r="O10" s="27">
        <v>2200</v>
      </c>
      <c r="P10" s="28">
        <v>4</v>
      </c>
      <c r="Q10" s="28">
        <v>11</v>
      </c>
      <c r="R10" s="27"/>
      <c r="S10" s="28">
        <v>25</v>
      </c>
      <c r="T10" s="28">
        <v>25</v>
      </c>
      <c r="U10" s="28">
        <v>25</v>
      </c>
      <c r="V10" s="28">
        <v>25</v>
      </c>
      <c r="W10" s="29"/>
      <c r="X10" s="29"/>
      <c r="Y10" s="22" t="s">
        <v>11</v>
      </c>
      <c r="Z10" s="24"/>
      <c r="AA10" s="24" t="s">
        <v>11</v>
      </c>
    </row>
    <row r="11" spans="1:27" ht="26" x14ac:dyDescent="0.25">
      <c r="A11" s="22" t="s">
        <v>142</v>
      </c>
      <c r="B11" s="22" t="s">
        <v>141</v>
      </c>
      <c r="C11" s="23" t="s">
        <v>143</v>
      </c>
      <c r="D11" s="22" t="s">
        <v>452</v>
      </c>
      <c r="E11" s="22"/>
      <c r="F11" s="22" t="s">
        <v>470</v>
      </c>
      <c r="G11" s="24" t="s">
        <v>471</v>
      </c>
      <c r="H11" s="22" t="s">
        <v>457</v>
      </c>
      <c r="I11" s="25">
        <v>186.7</v>
      </c>
      <c r="J11" s="22" t="s">
        <v>458</v>
      </c>
      <c r="K11" s="25"/>
      <c r="L11" s="22" t="s">
        <v>458</v>
      </c>
      <c r="M11" s="26"/>
      <c r="N11" s="26"/>
      <c r="O11" s="27">
        <v>2200</v>
      </c>
      <c r="P11" s="28">
        <v>4</v>
      </c>
      <c r="Q11" s="28">
        <v>11</v>
      </c>
      <c r="R11" s="27"/>
      <c r="S11" s="28">
        <v>25</v>
      </c>
      <c r="T11" s="28">
        <v>25</v>
      </c>
      <c r="U11" s="28">
        <v>25</v>
      </c>
      <c r="V11" s="28">
        <v>25</v>
      </c>
      <c r="W11" s="29"/>
      <c r="X11" s="29"/>
      <c r="Y11" s="22" t="s">
        <v>11</v>
      </c>
      <c r="Z11" s="24" t="s">
        <v>472</v>
      </c>
      <c r="AA11" s="24" t="s">
        <v>11</v>
      </c>
    </row>
    <row r="12" spans="1:27" x14ac:dyDescent="0.25">
      <c r="A12" s="181" t="s">
        <v>167</v>
      </c>
      <c r="B12" s="181" t="s">
        <v>166</v>
      </c>
      <c r="C12" s="184" t="s">
        <v>168</v>
      </c>
      <c r="D12" s="22" t="s">
        <v>452</v>
      </c>
      <c r="E12" s="22"/>
      <c r="F12" s="22" t="s">
        <v>460</v>
      </c>
      <c r="G12" s="24" t="s">
        <v>461</v>
      </c>
      <c r="H12" s="22" t="s">
        <v>462</v>
      </c>
      <c r="I12" s="25">
        <v>0.76</v>
      </c>
      <c r="J12" s="22" t="s">
        <v>463</v>
      </c>
      <c r="K12" s="25"/>
      <c r="L12" s="22" t="s">
        <v>463</v>
      </c>
      <c r="M12" s="26"/>
      <c r="N12" s="26"/>
      <c r="O12" s="27">
        <v>2200</v>
      </c>
      <c r="P12" s="28">
        <v>4</v>
      </c>
      <c r="Q12" s="28">
        <v>8</v>
      </c>
      <c r="R12" s="27"/>
      <c r="S12" s="28">
        <v>25</v>
      </c>
      <c r="T12" s="28">
        <v>25</v>
      </c>
      <c r="U12" s="28">
        <v>25</v>
      </c>
      <c r="V12" s="28">
        <v>25</v>
      </c>
      <c r="W12" s="29"/>
      <c r="X12" s="29"/>
      <c r="Y12" s="22" t="s">
        <v>11</v>
      </c>
      <c r="Z12" s="24"/>
      <c r="AA12" s="24" t="s">
        <v>11</v>
      </c>
    </row>
    <row r="13" spans="1:27" x14ac:dyDescent="0.25">
      <c r="A13" s="183"/>
      <c r="B13" s="183"/>
      <c r="C13" s="186"/>
      <c r="D13" s="22" t="s">
        <v>459</v>
      </c>
      <c r="E13" s="22"/>
      <c r="F13" s="22" t="s">
        <v>460</v>
      </c>
      <c r="G13" s="24" t="s">
        <v>473</v>
      </c>
      <c r="H13" s="22" t="s">
        <v>462</v>
      </c>
      <c r="I13" s="25">
        <v>0</v>
      </c>
      <c r="J13" s="22" t="s">
        <v>463</v>
      </c>
      <c r="K13" s="25"/>
      <c r="L13" s="22" t="s">
        <v>463</v>
      </c>
      <c r="M13" s="26"/>
      <c r="N13" s="26"/>
      <c r="O13" s="27">
        <v>20</v>
      </c>
      <c r="P13" s="28">
        <v>2</v>
      </c>
      <c r="Q13" s="28">
        <v>10</v>
      </c>
      <c r="R13" s="27">
        <v>1</v>
      </c>
      <c r="S13" s="28">
        <v>100</v>
      </c>
      <c r="T13" s="28">
        <v>0</v>
      </c>
      <c r="U13" s="28">
        <v>0</v>
      </c>
      <c r="V13" s="28">
        <v>0</v>
      </c>
      <c r="W13" s="29">
        <v>44977</v>
      </c>
      <c r="X13" s="29">
        <v>44978</v>
      </c>
      <c r="Y13" s="22" t="s">
        <v>11</v>
      </c>
      <c r="Z13" s="24" t="s">
        <v>552</v>
      </c>
      <c r="AA13" s="24" t="s">
        <v>11</v>
      </c>
    </row>
    <row r="14" spans="1:27" x14ac:dyDescent="0.25">
      <c r="A14" s="181" t="s">
        <v>120</v>
      </c>
      <c r="B14" s="181" t="s">
        <v>119</v>
      </c>
      <c r="C14" s="184" t="s">
        <v>121</v>
      </c>
      <c r="D14" s="22" t="s">
        <v>452</v>
      </c>
      <c r="E14" s="22"/>
      <c r="F14" s="22" t="s">
        <v>474</v>
      </c>
      <c r="G14" s="24" t="s">
        <v>475</v>
      </c>
      <c r="H14" s="22" t="s">
        <v>476</v>
      </c>
      <c r="I14" s="25">
        <v>82.36</v>
      </c>
      <c r="J14" s="22" t="s">
        <v>458</v>
      </c>
      <c r="K14" s="25"/>
      <c r="L14" s="22" t="s">
        <v>458</v>
      </c>
      <c r="M14" s="26"/>
      <c r="N14" s="26"/>
      <c r="O14" s="27">
        <v>2200</v>
      </c>
      <c r="P14" s="28">
        <v>4</v>
      </c>
      <c r="Q14" s="28">
        <v>11</v>
      </c>
      <c r="R14" s="27"/>
      <c r="S14" s="28">
        <v>25</v>
      </c>
      <c r="T14" s="28">
        <v>25</v>
      </c>
      <c r="U14" s="28">
        <v>25</v>
      </c>
      <c r="V14" s="28">
        <v>25</v>
      </c>
      <c r="W14" s="29"/>
      <c r="X14" s="29"/>
      <c r="Y14" s="22" t="s">
        <v>11</v>
      </c>
      <c r="Z14" s="24"/>
      <c r="AA14" s="24" t="s">
        <v>11</v>
      </c>
    </row>
    <row r="15" spans="1:27" x14ac:dyDescent="0.25">
      <c r="A15" s="183"/>
      <c r="B15" s="183"/>
      <c r="C15" s="186"/>
      <c r="D15" s="22" t="s">
        <v>459</v>
      </c>
      <c r="E15" s="22"/>
      <c r="F15" s="22" t="s">
        <v>474</v>
      </c>
      <c r="G15" s="24" t="s">
        <v>477</v>
      </c>
      <c r="H15" s="22" t="s">
        <v>476</v>
      </c>
      <c r="I15" s="25">
        <v>0</v>
      </c>
      <c r="J15" s="22" t="s">
        <v>458</v>
      </c>
      <c r="K15" s="25"/>
      <c r="L15" s="22" t="s">
        <v>458</v>
      </c>
      <c r="M15" s="26"/>
      <c r="N15" s="26"/>
      <c r="O15" s="27">
        <v>20</v>
      </c>
      <c r="P15" s="28">
        <v>2</v>
      </c>
      <c r="Q15" s="28">
        <v>10</v>
      </c>
      <c r="R15" s="27">
        <v>1</v>
      </c>
      <c r="S15" s="28">
        <v>100</v>
      </c>
      <c r="T15" s="28">
        <v>0</v>
      </c>
      <c r="U15" s="28">
        <v>0</v>
      </c>
      <c r="V15" s="28">
        <v>0</v>
      </c>
      <c r="W15" s="29">
        <v>44977</v>
      </c>
      <c r="X15" s="29">
        <v>44978</v>
      </c>
      <c r="Y15" s="22" t="s">
        <v>11</v>
      </c>
      <c r="Z15" s="24" t="s">
        <v>552</v>
      </c>
      <c r="AA15" s="24" t="s">
        <v>11</v>
      </c>
    </row>
    <row r="16" spans="1:27" x14ac:dyDescent="0.25">
      <c r="A16" s="181" t="s">
        <v>115</v>
      </c>
      <c r="B16" s="181" t="s">
        <v>114</v>
      </c>
      <c r="C16" s="184" t="s">
        <v>116</v>
      </c>
      <c r="D16" s="22" t="s">
        <v>452</v>
      </c>
      <c r="E16" s="22"/>
      <c r="F16" s="22" t="s">
        <v>474</v>
      </c>
      <c r="G16" s="24" t="s">
        <v>475</v>
      </c>
      <c r="H16" s="22" t="s">
        <v>476</v>
      </c>
      <c r="I16" s="25">
        <v>27.45</v>
      </c>
      <c r="J16" s="22" t="s">
        <v>458</v>
      </c>
      <c r="K16" s="25"/>
      <c r="L16" s="22" t="s">
        <v>458</v>
      </c>
      <c r="M16" s="26"/>
      <c r="N16" s="26"/>
      <c r="O16" s="27">
        <v>2200</v>
      </c>
      <c r="P16" s="28">
        <v>4</v>
      </c>
      <c r="Q16" s="28">
        <v>11</v>
      </c>
      <c r="R16" s="27"/>
      <c r="S16" s="28">
        <v>25</v>
      </c>
      <c r="T16" s="28">
        <v>25</v>
      </c>
      <c r="U16" s="28">
        <v>25</v>
      </c>
      <c r="V16" s="28">
        <v>25</v>
      </c>
      <c r="W16" s="29"/>
      <c r="X16" s="29"/>
      <c r="Y16" s="22" t="s">
        <v>11</v>
      </c>
      <c r="Z16" s="24"/>
      <c r="AA16" s="24" t="s">
        <v>11</v>
      </c>
    </row>
    <row r="17" spans="1:27" x14ac:dyDescent="0.25">
      <c r="A17" s="183"/>
      <c r="B17" s="183"/>
      <c r="C17" s="186"/>
      <c r="D17" s="22" t="s">
        <v>459</v>
      </c>
      <c r="E17" s="22"/>
      <c r="F17" s="22" t="s">
        <v>474</v>
      </c>
      <c r="G17" s="24" t="s">
        <v>478</v>
      </c>
      <c r="H17" s="22" t="s">
        <v>476</v>
      </c>
      <c r="I17" s="25">
        <v>0</v>
      </c>
      <c r="J17" s="22" t="s">
        <v>458</v>
      </c>
      <c r="K17" s="25"/>
      <c r="L17" s="22" t="s">
        <v>458</v>
      </c>
      <c r="M17" s="26"/>
      <c r="N17" s="26"/>
      <c r="O17" s="27">
        <v>20</v>
      </c>
      <c r="P17" s="28">
        <v>2</v>
      </c>
      <c r="Q17" s="28">
        <v>10</v>
      </c>
      <c r="R17" s="27">
        <v>1</v>
      </c>
      <c r="S17" s="28">
        <v>100</v>
      </c>
      <c r="T17" s="28">
        <v>0</v>
      </c>
      <c r="U17" s="28">
        <v>0</v>
      </c>
      <c r="V17" s="28">
        <v>0</v>
      </c>
      <c r="W17" s="29">
        <v>44977</v>
      </c>
      <c r="X17" s="29">
        <v>44978</v>
      </c>
      <c r="Y17" s="22" t="s">
        <v>11</v>
      </c>
      <c r="Z17" s="24" t="s">
        <v>552</v>
      </c>
      <c r="AA17" s="24" t="s">
        <v>11</v>
      </c>
    </row>
    <row r="18" spans="1:27" x14ac:dyDescent="0.25">
      <c r="A18" s="181" t="s">
        <v>100</v>
      </c>
      <c r="B18" s="181" t="s">
        <v>99</v>
      </c>
      <c r="C18" s="184" t="s">
        <v>101</v>
      </c>
      <c r="D18" s="22" t="s">
        <v>452</v>
      </c>
      <c r="E18" s="22"/>
      <c r="F18" s="22" t="s">
        <v>479</v>
      </c>
      <c r="G18" s="24" t="s">
        <v>480</v>
      </c>
      <c r="H18" s="22" t="s">
        <v>469</v>
      </c>
      <c r="I18" s="25">
        <v>41.85</v>
      </c>
      <c r="J18" s="22" t="s">
        <v>458</v>
      </c>
      <c r="K18" s="25"/>
      <c r="L18" s="22" t="s">
        <v>458</v>
      </c>
      <c r="M18" s="26"/>
      <c r="N18" s="26"/>
      <c r="O18" s="27">
        <v>2200</v>
      </c>
      <c r="P18" s="28">
        <v>4</v>
      </c>
      <c r="Q18" s="28">
        <v>11</v>
      </c>
      <c r="R18" s="27"/>
      <c r="S18" s="28">
        <v>25</v>
      </c>
      <c r="T18" s="28">
        <v>25</v>
      </c>
      <c r="U18" s="28">
        <v>25</v>
      </c>
      <c r="V18" s="28">
        <v>25</v>
      </c>
      <c r="W18" s="29"/>
      <c r="X18" s="29"/>
      <c r="Y18" s="22" t="s">
        <v>11</v>
      </c>
      <c r="Z18" s="24"/>
      <c r="AA18" s="24" t="s">
        <v>11</v>
      </c>
    </row>
    <row r="19" spans="1:27" x14ac:dyDescent="0.25">
      <c r="A19" s="183"/>
      <c r="B19" s="183"/>
      <c r="C19" s="186"/>
      <c r="D19" s="22" t="s">
        <v>459</v>
      </c>
      <c r="E19" s="22"/>
      <c r="F19" s="22" t="s">
        <v>460</v>
      </c>
      <c r="G19" s="24" t="s">
        <v>461</v>
      </c>
      <c r="H19" s="22" t="s">
        <v>462</v>
      </c>
      <c r="I19" s="25">
        <v>1.52</v>
      </c>
      <c r="J19" s="22" t="s">
        <v>463</v>
      </c>
      <c r="K19" s="25"/>
      <c r="L19" s="22" t="s">
        <v>463</v>
      </c>
      <c r="M19" s="26"/>
      <c r="N19" s="26"/>
      <c r="O19" s="27">
        <v>2200</v>
      </c>
      <c r="P19" s="28">
        <v>4</v>
      </c>
      <c r="Q19" s="28">
        <v>11</v>
      </c>
      <c r="R19" s="27"/>
      <c r="S19" s="28">
        <v>25</v>
      </c>
      <c r="T19" s="28">
        <v>25</v>
      </c>
      <c r="U19" s="28">
        <v>25</v>
      </c>
      <c r="V19" s="28">
        <v>25</v>
      </c>
      <c r="W19" s="29"/>
      <c r="X19" s="29"/>
      <c r="Y19" s="22" t="s">
        <v>11</v>
      </c>
      <c r="Z19" s="24"/>
      <c r="AA19" s="24" t="s">
        <v>11</v>
      </c>
    </row>
    <row r="20" spans="1:27" x14ac:dyDescent="0.25">
      <c r="A20" s="181" t="s">
        <v>103</v>
      </c>
      <c r="B20" s="181" t="s">
        <v>102</v>
      </c>
      <c r="C20" s="184" t="s">
        <v>104</v>
      </c>
      <c r="D20" s="22" t="s">
        <v>452</v>
      </c>
      <c r="E20" s="22"/>
      <c r="F20" s="22" t="s">
        <v>479</v>
      </c>
      <c r="G20" s="24" t="s">
        <v>480</v>
      </c>
      <c r="H20" s="22" t="s">
        <v>469</v>
      </c>
      <c r="I20" s="25">
        <v>41.85</v>
      </c>
      <c r="J20" s="22" t="s">
        <v>458</v>
      </c>
      <c r="K20" s="25"/>
      <c r="L20" s="22" t="s">
        <v>458</v>
      </c>
      <c r="M20" s="26"/>
      <c r="N20" s="26"/>
      <c r="O20" s="27">
        <v>2200</v>
      </c>
      <c r="P20" s="28">
        <v>4</v>
      </c>
      <c r="Q20" s="28">
        <v>11</v>
      </c>
      <c r="R20" s="27"/>
      <c r="S20" s="28">
        <v>25</v>
      </c>
      <c r="T20" s="28">
        <v>25</v>
      </c>
      <c r="U20" s="28">
        <v>25</v>
      </c>
      <c r="V20" s="28">
        <v>25</v>
      </c>
      <c r="W20" s="29"/>
      <c r="X20" s="29"/>
      <c r="Y20" s="22" t="s">
        <v>11</v>
      </c>
      <c r="Z20" s="24"/>
      <c r="AA20" s="24" t="s">
        <v>11</v>
      </c>
    </row>
    <row r="21" spans="1:27" x14ac:dyDescent="0.25">
      <c r="A21" s="183"/>
      <c r="B21" s="183"/>
      <c r="C21" s="186"/>
      <c r="D21" s="22" t="s">
        <v>459</v>
      </c>
      <c r="E21" s="22"/>
      <c r="F21" s="22" t="s">
        <v>460</v>
      </c>
      <c r="G21" s="24" t="s">
        <v>461</v>
      </c>
      <c r="H21" s="22" t="s">
        <v>462</v>
      </c>
      <c r="I21" s="25">
        <v>1.52</v>
      </c>
      <c r="J21" s="22" t="s">
        <v>463</v>
      </c>
      <c r="K21" s="25"/>
      <c r="L21" s="22" t="s">
        <v>463</v>
      </c>
      <c r="M21" s="26"/>
      <c r="N21" s="26"/>
      <c r="O21" s="27">
        <v>2200</v>
      </c>
      <c r="P21" s="28">
        <v>4</v>
      </c>
      <c r="Q21" s="28">
        <v>11</v>
      </c>
      <c r="R21" s="27"/>
      <c r="S21" s="28">
        <v>25</v>
      </c>
      <c r="T21" s="28">
        <v>25</v>
      </c>
      <c r="U21" s="28">
        <v>25</v>
      </c>
      <c r="V21" s="28">
        <v>25</v>
      </c>
      <c r="W21" s="29"/>
      <c r="X21" s="29"/>
      <c r="Y21" s="22" t="s">
        <v>11</v>
      </c>
      <c r="Z21" s="24"/>
      <c r="AA21" s="24" t="s">
        <v>11</v>
      </c>
    </row>
    <row r="22" spans="1:27" ht="26" x14ac:dyDescent="0.25">
      <c r="A22" s="181" t="s">
        <v>106</v>
      </c>
      <c r="B22" s="181" t="s">
        <v>105</v>
      </c>
      <c r="C22" s="184" t="s">
        <v>107</v>
      </c>
      <c r="D22" s="22" t="s">
        <v>452</v>
      </c>
      <c r="E22" s="22"/>
      <c r="F22" s="22" t="s">
        <v>479</v>
      </c>
      <c r="G22" s="24" t="s">
        <v>480</v>
      </c>
      <c r="H22" s="22" t="s">
        <v>469</v>
      </c>
      <c r="I22" s="25">
        <v>0</v>
      </c>
      <c r="J22" s="22" t="s">
        <v>458</v>
      </c>
      <c r="K22" s="25"/>
      <c r="L22" s="22" t="s">
        <v>458</v>
      </c>
      <c r="M22" s="26"/>
      <c r="N22" s="26"/>
      <c r="O22" s="27">
        <v>2200</v>
      </c>
      <c r="P22" s="28">
        <v>4</v>
      </c>
      <c r="Q22" s="28">
        <v>11</v>
      </c>
      <c r="R22" s="27"/>
      <c r="S22" s="28">
        <v>25</v>
      </c>
      <c r="T22" s="28">
        <v>25</v>
      </c>
      <c r="U22" s="28">
        <v>25</v>
      </c>
      <c r="V22" s="28">
        <v>25</v>
      </c>
      <c r="W22" s="29"/>
      <c r="X22" s="29"/>
      <c r="Y22" s="22" t="s">
        <v>11</v>
      </c>
      <c r="Z22" s="24" t="s">
        <v>481</v>
      </c>
      <c r="AA22" s="24" t="s">
        <v>11</v>
      </c>
    </row>
    <row r="23" spans="1:27" ht="26" x14ac:dyDescent="0.25">
      <c r="A23" s="183"/>
      <c r="B23" s="183"/>
      <c r="C23" s="186"/>
      <c r="D23" s="22" t="s">
        <v>459</v>
      </c>
      <c r="E23" s="22"/>
      <c r="F23" s="22" t="s">
        <v>460</v>
      </c>
      <c r="G23" s="24" t="s">
        <v>461</v>
      </c>
      <c r="H23" s="22" t="s">
        <v>462</v>
      </c>
      <c r="I23" s="25">
        <v>0</v>
      </c>
      <c r="J23" s="22" t="s">
        <v>463</v>
      </c>
      <c r="K23" s="25"/>
      <c r="L23" s="22" t="s">
        <v>463</v>
      </c>
      <c r="M23" s="26"/>
      <c r="N23" s="26"/>
      <c r="O23" s="27">
        <v>2200</v>
      </c>
      <c r="P23" s="28">
        <v>4</v>
      </c>
      <c r="Q23" s="28">
        <v>11</v>
      </c>
      <c r="R23" s="27"/>
      <c r="S23" s="28">
        <v>25</v>
      </c>
      <c r="T23" s="28">
        <v>25</v>
      </c>
      <c r="U23" s="28">
        <v>25</v>
      </c>
      <c r="V23" s="28">
        <v>25</v>
      </c>
      <c r="W23" s="29"/>
      <c r="X23" s="29"/>
      <c r="Y23" s="22" t="s">
        <v>11</v>
      </c>
      <c r="Z23" s="24" t="s">
        <v>481</v>
      </c>
      <c r="AA23" s="24" t="s">
        <v>11</v>
      </c>
    </row>
    <row r="24" spans="1:27" x14ac:dyDescent="0.25">
      <c r="A24" s="181" t="s">
        <v>109</v>
      </c>
      <c r="B24" s="181" t="s">
        <v>108</v>
      </c>
      <c r="C24" s="184" t="s">
        <v>110</v>
      </c>
      <c r="D24" s="22" t="s">
        <v>452</v>
      </c>
      <c r="E24" s="22"/>
      <c r="F24" s="22" t="s">
        <v>479</v>
      </c>
      <c r="G24" s="24" t="s">
        <v>480</v>
      </c>
      <c r="H24" s="22" t="s">
        <v>469</v>
      </c>
      <c r="I24" s="25">
        <v>41.85</v>
      </c>
      <c r="J24" s="22" t="s">
        <v>458</v>
      </c>
      <c r="K24" s="25"/>
      <c r="L24" s="22" t="s">
        <v>458</v>
      </c>
      <c r="M24" s="26"/>
      <c r="N24" s="26"/>
      <c r="O24" s="27">
        <v>2200</v>
      </c>
      <c r="P24" s="28">
        <v>4</v>
      </c>
      <c r="Q24" s="28">
        <v>11</v>
      </c>
      <c r="R24" s="27"/>
      <c r="S24" s="28">
        <v>25</v>
      </c>
      <c r="T24" s="28">
        <v>25</v>
      </c>
      <c r="U24" s="28">
        <v>25</v>
      </c>
      <c r="V24" s="28">
        <v>25</v>
      </c>
      <c r="W24" s="29"/>
      <c r="X24" s="29"/>
      <c r="Y24" s="22" t="s">
        <v>11</v>
      </c>
      <c r="Z24" s="24"/>
      <c r="AA24" s="24" t="s">
        <v>11</v>
      </c>
    </row>
    <row r="25" spans="1:27" x14ac:dyDescent="0.25">
      <c r="A25" s="183"/>
      <c r="B25" s="183"/>
      <c r="C25" s="186"/>
      <c r="D25" s="22" t="s">
        <v>459</v>
      </c>
      <c r="E25" s="22"/>
      <c r="F25" s="22" t="s">
        <v>460</v>
      </c>
      <c r="G25" s="24" t="s">
        <v>461</v>
      </c>
      <c r="H25" s="22" t="s">
        <v>462</v>
      </c>
      <c r="I25" s="25">
        <v>1.52</v>
      </c>
      <c r="J25" s="22" t="s">
        <v>463</v>
      </c>
      <c r="K25" s="25"/>
      <c r="L25" s="22" t="s">
        <v>463</v>
      </c>
      <c r="M25" s="26"/>
      <c r="N25" s="26"/>
      <c r="O25" s="27">
        <v>2200</v>
      </c>
      <c r="P25" s="28">
        <v>4</v>
      </c>
      <c r="Q25" s="28">
        <v>11</v>
      </c>
      <c r="R25" s="27"/>
      <c r="S25" s="28">
        <v>25</v>
      </c>
      <c r="T25" s="28">
        <v>25</v>
      </c>
      <c r="U25" s="28">
        <v>25</v>
      </c>
      <c r="V25" s="28">
        <v>25</v>
      </c>
      <c r="W25" s="29"/>
      <c r="X25" s="29"/>
      <c r="Y25" s="22" t="s">
        <v>11</v>
      </c>
      <c r="Z25" s="24"/>
      <c r="AA25" s="24" t="s">
        <v>11</v>
      </c>
    </row>
    <row r="26" spans="1:27" ht="65" x14ac:dyDescent="0.25">
      <c r="A26" s="181" t="s">
        <v>159</v>
      </c>
      <c r="B26" s="181" t="s">
        <v>158</v>
      </c>
      <c r="C26" s="184" t="s">
        <v>241</v>
      </c>
      <c r="D26" s="22" t="s">
        <v>452</v>
      </c>
      <c r="E26" s="22"/>
      <c r="F26" s="22" t="s">
        <v>482</v>
      </c>
      <c r="G26" s="24" t="s">
        <v>241</v>
      </c>
      <c r="H26" s="22" t="s">
        <v>469</v>
      </c>
      <c r="I26" s="25">
        <v>114.4</v>
      </c>
      <c r="J26" s="22" t="s">
        <v>458</v>
      </c>
      <c r="K26" s="25"/>
      <c r="L26" s="22" t="s">
        <v>458</v>
      </c>
      <c r="M26" s="26"/>
      <c r="N26" s="26"/>
      <c r="O26" s="27">
        <v>2200</v>
      </c>
      <c r="P26" s="28">
        <v>4</v>
      </c>
      <c r="Q26" s="28">
        <v>11</v>
      </c>
      <c r="R26" s="27"/>
      <c r="S26" s="28">
        <v>25</v>
      </c>
      <c r="T26" s="28">
        <v>25</v>
      </c>
      <c r="U26" s="28">
        <v>25</v>
      </c>
      <c r="V26" s="28">
        <v>25</v>
      </c>
      <c r="W26" s="29"/>
      <c r="X26" s="29"/>
      <c r="Y26" s="22" t="s">
        <v>11</v>
      </c>
      <c r="Z26" s="24" t="s">
        <v>483</v>
      </c>
      <c r="AA26" s="24" t="s">
        <v>11</v>
      </c>
    </row>
    <row r="27" spans="1:27" x14ac:dyDescent="0.25">
      <c r="A27" s="183"/>
      <c r="B27" s="183"/>
      <c r="C27" s="186"/>
      <c r="D27" s="22" t="s">
        <v>459</v>
      </c>
      <c r="E27" s="22"/>
      <c r="F27" s="22" t="s">
        <v>482</v>
      </c>
      <c r="G27" s="24" t="s">
        <v>484</v>
      </c>
      <c r="H27" s="22" t="s">
        <v>469</v>
      </c>
      <c r="I27" s="25">
        <v>0</v>
      </c>
      <c r="J27" s="22" t="s">
        <v>458</v>
      </c>
      <c r="K27" s="25"/>
      <c r="L27" s="22" t="s">
        <v>458</v>
      </c>
      <c r="M27" s="26"/>
      <c r="N27" s="26"/>
      <c r="O27" s="27">
        <v>120</v>
      </c>
      <c r="P27" s="28">
        <v>4</v>
      </c>
      <c r="Q27" s="28">
        <v>10</v>
      </c>
      <c r="R27" s="27">
        <v>2</v>
      </c>
      <c r="S27" s="28">
        <v>0</v>
      </c>
      <c r="T27" s="28">
        <v>0</v>
      </c>
      <c r="U27" s="28">
        <v>100</v>
      </c>
      <c r="V27" s="28">
        <v>0</v>
      </c>
      <c r="W27" s="29">
        <v>44927</v>
      </c>
      <c r="X27" s="29"/>
      <c r="Y27" s="22" t="s">
        <v>11</v>
      </c>
      <c r="Z27" s="24" t="s">
        <v>552</v>
      </c>
      <c r="AA27" s="24" t="s">
        <v>11</v>
      </c>
    </row>
    <row r="28" spans="1:27" ht="26" x14ac:dyDescent="0.25">
      <c r="A28" s="181" t="s">
        <v>112</v>
      </c>
      <c r="B28" s="181" t="s">
        <v>111</v>
      </c>
      <c r="C28" s="184" t="s">
        <v>113</v>
      </c>
      <c r="D28" s="22" t="s">
        <v>452</v>
      </c>
      <c r="E28" s="22"/>
      <c r="F28" s="22" t="s">
        <v>479</v>
      </c>
      <c r="G28" s="24" t="s">
        <v>485</v>
      </c>
      <c r="H28" s="22" t="s">
        <v>469</v>
      </c>
      <c r="I28" s="25">
        <v>41.85</v>
      </c>
      <c r="J28" s="22" t="s">
        <v>458</v>
      </c>
      <c r="K28" s="25"/>
      <c r="L28" s="22" t="s">
        <v>458</v>
      </c>
      <c r="M28" s="26"/>
      <c r="N28" s="26"/>
      <c r="O28" s="27">
        <v>2200</v>
      </c>
      <c r="P28" s="28">
        <v>4</v>
      </c>
      <c r="Q28" s="28">
        <v>11</v>
      </c>
      <c r="R28" s="27"/>
      <c r="S28" s="28">
        <v>25</v>
      </c>
      <c r="T28" s="28">
        <v>25</v>
      </c>
      <c r="U28" s="28">
        <v>25</v>
      </c>
      <c r="V28" s="28">
        <v>25</v>
      </c>
      <c r="W28" s="29"/>
      <c r="X28" s="29"/>
      <c r="Y28" s="22" t="s">
        <v>11</v>
      </c>
      <c r="Z28" s="24" t="s">
        <v>486</v>
      </c>
      <c r="AA28" s="24" t="s">
        <v>11</v>
      </c>
    </row>
    <row r="29" spans="1:27" ht="26" x14ac:dyDescent="0.25">
      <c r="A29" s="183"/>
      <c r="B29" s="183"/>
      <c r="C29" s="186"/>
      <c r="D29" s="22" t="s">
        <v>459</v>
      </c>
      <c r="E29" s="22"/>
      <c r="F29" s="22" t="s">
        <v>460</v>
      </c>
      <c r="G29" s="24" t="s">
        <v>461</v>
      </c>
      <c r="H29" s="22" t="s">
        <v>462</v>
      </c>
      <c r="I29" s="25">
        <v>1.52</v>
      </c>
      <c r="J29" s="22" t="s">
        <v>463</v>
      </c>
      <c r="K29" s="25"/>
      <c r="L29" s="22" t="s">
        <v>463</v>
      </c>
      <c r="M29" s="26"/>
      <c r="N29" s="26"/>
      <c r="O29" s="27">
        <v>2200</v>
      </c>
      <c r="P29" s="28">
        <v>4</v>
      </c>
      <c r="Q29" s="28">
        <v>11</v>
      </c>
      <c r="R29" s="27"/>
      <c r="S29" s="28">
        <v>25</v>
      </c>
      <c r="T29" s="28">
        <v>25</v>
      </c>
      <c r="U29" s="28">
        <v>25</v>
      </c>
      <c r="V29" s="28">
        <v>25</v>
      </c>
      <c r="W29" s="29"/>
      <c r="X29" s="29"/>
      <c r="Y29" s="22" t="s">
        <v>11</v>
      </c>
      <c r="Z29" s="24" t="s">
        <v>486</v>
      </c>
      <c r="AA29" s="24" t="s">
        <v>11</v>
      </c>
    </row>
    <row r="30" spans="1:27" x14ac:dyDescent="0.25">
      <c r="A30" s="187" t="s">
        <v>124</v>
      </c>
      <c r="B30" s="181" t="s">
        <v>123</v>
      </c>
      <c r="C30" s="184" t="s">
        <v>125</v>
      </c>
      <c r="D30" s="22" t="s">
        <v>452</v>
      </c>
      <c r="E30" s="75" t="s">
        <v>227</v>
      </c>
      <c r="F30" s="22" t="s">
        <v>470</v>
      </c>
      <c r="G30" s="24" t="s">
        <v>487</v>
      </c>
      <c r="H30" s="22" t="s">
        <v>457</v>
      </c>
      <c r="I30" s="25">
        <v>2192</v>
      </c>
      <c r="J30" s="22" t="s">
        <v>458</v>
      </c>
      <c r="K30" s="25"/>
      <c r="L30" s="22" t="s">
        <v>458</v>
      </c>
      <c r="M30" s="26"/>
      <c r="N30" s="26"/>
      <c r="O30" s="27">
        <v>2200</v>
      </c>
      <c r="P30" s="28">
        <v>4</v>
      </c>
      <c r="Q30" s="28">
        <v>11</v>
      </c>
      <c r="R30" s="27"/>
      <c r="S30" s="28">
        <v>25</v>
      </c>
      <c r="T30" s="28">
        <v>25</v>
      </c>
      <c r="U30" s="28">
        <v>25</v>
      </c>
      <c r="V30" s="28">
        <v>25</v>
      </c>
      <c r="W30" s="29"/>
      <c r="X30" s="29"/>
      <c r="Y30" s="22" t="s">
        <v>11</v>
      </c>
      <c r="Z30" s="24"/>
      <c r="AA30" s="24" t="s">
        <v>11</v>
      </c>
    </row>
    <row r="31" spans="1:27" ht="26" x14ac:dyDescent="0.25">
      <c r="A31" s="188"/>
      <c r="B31" s="183"/>
      <c r="C31" s="186"/>
      <c r="D31" s="22" t="s">
        <v>459</v>
      </c>
      <c r="E31" s="22"/>
      <c r="F31" s="22" t="s">
        <v>488</v>
      </c>
      <c r="G31" s="24" t="s">
        <v>489</v>
      </c>
      <c r="H31" s="22" t="s">
        <v>490</v>
      </c>
      <c r="I31" s="25">
        <v>19.73</v>
      </c>
      <c r="J31" s="22" t="s">
        <v>458</v>
      </c>
      <c r="K31" s="25"/>
      <c r="L31" s="22" t="s">
        <v>458</v>
      </c>
      <c r="M31" s="26"/>
      <c r="N31" s="26"/>
      <c r="O31" s="27">
        <v>2200</v>
      </c>
      <c r="P31" s="28">
        <v>4</v>
      </c>
      <c r="Q31" s="28">
        <v>11</v>
      </c>
      <c r="R31" s="27"/>
      <c r="S31" s="28">
        <v>25</v>
      </c>
      <c r="T31" s="28">
        <v>25</v>
      </c>
      <c r="U31" s="28">
        <v>25</v>
      </c>
      <c r="V31" s="28">
        <v>25</v>
      </c>
      <c r="W31" s="29"/>
      <c r="X31" s="29"/>
      <c r="Y31" s="22" t="s">
        <v>11</v>
      </c>
      <c r="Z31" s="24" t="s">
        <v>491</v>
      </c>
      <c r="AA31" s="24" t="s">
        <v>11</v>
      </c>
    </row>
    <row r="32" spans="1:27" ht="39" x14ac:dyDescent="0.25">
      <c r="A32" s="22" t="s">
        <v>146</v>
      </c>
      <c r="B32" s="22" t="s">
        <v>145</v>
      </c>
      <c r="C32" s="23" t="s">
        <v>147</v>
      </c>
      <c r="D32" s="22" t="s">
        <v>452</v>
      </c>
      <c r="E32" s="22"/>
      <c r="F32" s="22" t="s">
        <v>470</v>
      </c>
      <c r="G32" s="24" t="s">
        <v>471</v>
      </c>
      <c r="H32" s="22" t="s">
        <v>457</v>
      </c>
      <c r="I32" s="25">
        <v>0</v>
      </c>
      <c r="J32" s="22" t="s">
        <v>458</v>
      </c>
      <c r="K32" s="25"/>
      <c r="L32" s="22" t="s">
        <v>458</v>
      </c>
      <c r="M32" s="26"/>
      <c r="N32" s="26"/>
      <c r="O32" s="27">
        <v>2200</v>
      </c>
      <c r="P32" s="28">
        <v>4</v>
      </c>
      <c r="Q32" s="28">
        <v>11</v>
      </c>
      <c r="R32" s="27"/>
      <c r="S32" s="28">
        <v>25</v>
      </c>
      <c r="T32" s="28">
        <v>25</v>
      </c>
      <c r="U32" s="28">
        <v>25</v>
      </c>
      <c r="V32" s="28">
        <v>25</v>
      </c>
      <c r="W32" s="29"/>
      <c r="X32" s="29"/>
      <c r="Y32" s="22" t="s">
        <v>11</v>
      </c>
      <c r="Z32" s="24" t="s">
        <v>492</v>
      </c>
      <c r="AA32" s="24" t="s">
        <v>11</v>
      </c>
    </row>
    <row r="33" spans="1:27" ht="26" x14ac:dyDescent="0.25">
      <c r="A33" s="22" t="s">
        <v>150</v>
      </c>
      <c r="B33" s="22" t="s">
        <v>149</v>
      </c>
      <c r="C33" s="23" t="s">
        <v>151</v>
      </c>
      <c r="D33" s="22" t="s">
        <v>452</v>
      </c>
      <c r="E33" s="22"/>
      <c r="F33" s="22" t="s">
        <v>470</v>
      </c>
      <c r="G33" s="24" t="s">
        <v>471</v>
      </c>
      <c r="H33" s="22" t="s">
        <v>457</v>
      </c>
      <c r="I33" s="25">
        <v>14.03</v>
      </c>
      <c r="J33" s="22" t="s">
        <v>458</v>
      </c>
      <c r="K33" s="25"/>
      <c r="L33" s="22" t="s">
        <v>458</v>
      </c>
      <c r="M33" s="26"/>
      <c r="N33" s="26"/>
      <c r="O33" s="27">
        <v>2200</v>
      </c>
      <c r="P33" s="28">
        <v>4</v>
      </c>
      <c r="Q33" s="28">
        <v>11</v>
      </c>
      <c r="R33" s="27"/>
      <c r="S33" s="28">
        <v>25</v>
      </c>
      <c r="T33" s="28">
        <v>25</v>
      </c>
      <c r="U33" s="28">
        <v>25</v>
      </c>
      <c r="V33" s="28">
        <v>25</v>
      </c>
      <c r="W33" s="29"/>
      <c r="X33" s="29"/>
      <c r="Y33" s="22" t="s">
        <v>11</v>
      </c>
      <c r="Z33" s="24" t="s">
        <v>472</v>
      </c>
      <c r="AA33" s="24" t="s">
        <v>11</v>
      </c>
    </row>
    <row r="34" spans="1:27" ht="26" x14ac:dyDescent="0.25">
      <c r="A34" s="181" t="s">
        <v>131</v>
      </c>
      <c r="B34" s="181" t="s">
        <v>130</v>
      </c>
      <c r="C34" s="184" t="s">
        <v>132</v>
      </c>
      <c r="D34" s="22" t="s">
        <v>452</v>
      </c>
      <c r="E34" s="22"/>
      <c r="F34" s="22" t="s">
        <v>470</v>
      </c>
      <c r="G34" s="24" t="s">
        <v>493</v>
      </c>
      <c r="H34" s="22" t="s">
        <v>457</v>
      </c>
      <c r="I34" s="25">
        <v>9.8000000000000007</v>
      </c>
      <c r="J34" s="22" t="s">
        <v>458</v>
      </c>
      <c r="K34" s="25"/>
      <c r="L34" s="22" t="s">
        <v>458</v>
      </c>
      <c r="M34" s="26"/>
      <c r="N34" s="26"/>
      <c r="O34" s="27">
        <v>2200</v>
      </c>
      <c r="P34" s="28">
        <v>4</v>
      </c>
      <c r="Q34" s="28">
        <v>11</v>
      </c>
      <c r="R34" s="27"/>
      <c r="S34" s="28">
        <v>25</v>
      </c>
      <c r="T34" s="28">
        <v>25</v>
      </c>
      <c r="U34" s="28">
        <v>25</v>
      </c>
      <c r="V34" s="28">
        <v>25</v>
      </c>
      <c r="W34" s="29"/>
      <c r="X34" s="29"/>
      <c r="Y34" s="22" t="s">
        <v>11</v>
      </c>
      <c r="Z34" s="24" t="s">
        <v>494</v>
      </c>
      <c r="AA34" s="24" t="s">
        <v>11</v>
      </c>
    </row>
    <row r="35" spans="1:27" x14ac:dyDescent="0.25">
      <c r="A35" s="183"/>
      <c r="B35" s="183"/>
      <c r="C35" s="186"/>
      <c r="D35" s="22" t="s">
        <v>459</v>
      </c>
      <c r="E35" s="22"/>
      <c r="F35" s="22" t="s">
        <v>488</v>
      </c>
      <c r="G35" s="24" t="s">
        <v>489</v>
      </c>
      <c r="H35" s="22" t="s">
        <v>490</v>
      </c>
      <c r="I35" s="25">
        <v>9.8000000000000004E-2</v>
      </c>
      <c r="J35" s="22" t="s">
        <v>458</v>
      </c>
      <c r="K35" s="25"/>
      <c r="L35" s="22" t="s">
        <v>458</v>
      </c>
      <c r="M35" s="26"/>
      <c r="N35" s="26"/>
      <c r="O35" s="27">
        <v>2200</v>
      </c>
      <c r="P35" s="28">
        <v>4</v>
      </c>
      <c r="Q35" s="28">
        <v>11</v>
      </c>
      <c r="R35" s="27"/>
      <c r="S35" s="28">
        <v>25</v>
      </c>
      <c r="T35" s="28">
        <v>25</v>
      </c>
      <c r="U35" s="28">
        <v>25</v>
      </c>
      <c r="V35" s="28">
        <v>25</v>
      </c>
      <c r="W35" s="29"/>
      <c r="X35" s="29"/>
      <c r="Y35" s="22" t="s">
        <v>11</v>
      </c>
      <c r="Z35" s="24"/>
      <c r="AA35" s="24" t="s">
        <v>11</v>
      </c>
    </row>
    <row r="36" spans="1:27" x14ac:dyDescent="0.25">
      <c r="A36" s="181" t="s">
        <v>97</v>
      </c>
      <c r="B36" s="181" t="s">
        <v>96</v>
      </c>
      <c r="C36" s="184" t="s">
        <v>98</v>
      </c>
      <c r="D36" s="22" t="s">
        <v>452</v>
      </c>
      <c r="E36" s="22"/>
      <c r="F36" s="22" t="s">
        <v>474</v>
      </c>
      <c r="G36" s="24" t="s">
        <v>475</v>
      </c>
      <c r="H36" s="22" t="s">
        <v>476</v>
      </c>
      <c r="I36" s="25">
        <v>27.45</v>
      </c>
      <c r="J36" s="22" t="s">
        <v>458</v>
      </c>
      <c r="K36" s="25"/>
      <c r="L36" s="22" t="s">
        <v>458</v>
      </c>
      <c r="M36" s="26"/>
      <c r="N36" s="26"/>
      <c r="O36" s="27">
        <v>2200</v>
      </c>
      <c r="P36" s="28">
        <v>4</v>
      </c>
      <c r="Q36" s="28">
        <v>11</v>
      </c>
      <c r="R36" s="27"/>
      <c r="S36" s="28">
        <v>25</v>
      </c>
      <c r="T36" s="28">
        <v>25</v>
      </c>
      <c r="U36" s="28">
        <v>25</v>
      </c>
      <c r="V36" s="28">
        <v>25</v>
      </c>
      <c r="W36" s="29"/>
      <c r="X36" s="29"/>
      <c r="Y36" s="22" t="s">
        <v>11</v>
      </c>
      <c r="Z36" s="24"/>
      <c r="AA36" s="24" t="s">
        <v>11</v>
      </c>
    </row>
    <row r="37" spans="1:27" x14ac:dyDescent="0.25">
      <c r="A37" s="183"/>
      <c r="B37" s="183"/>
      <c r="C37" s="186"/>
      <c r="D37" s="22" t="s">
        <v>459</v>
      </c>
      <c r="E37" s="22"/>
      <c r="F37" s="22" t="s">
        <v>474</v>
      </c>
      <c r="G37" s="24" t="s">
        <v>477</v>
      </c>
      <c r="H37" s="22" t="s">
        <v>476</v>
      </c>
      <c r="I37" s="25">
        <v>0</v>
      </c>
      <c r="J37" s="22" t="s">
        <v>458</v>
      </c>
      <c r="K37" s="25"/>
      <c r="L37" s="22" t="s">
        <v>458</v>
      </c>
      <c r="M37" s="26"/>
      <c r="N37" s="26"/>
      <c r="O37" s="27">
        <v>20</v>
      </c>
      <c r="P37" s="28">
        <v>2</v>
      </c>
      <c r="Q37" s="28">
        <v>11</v>
      </c>
      <c r="R37" s="27"/>
      <c r="S37" s="28">
        <v>100</v>
      </c>
      <c r="T37" s="28">
        <v>0</v>
      </c>
      <c r="U37" s="28">
        <v>0</v>
      </c>
      <c r="V37" s="28">
        <v>0</v>
      </c>
      <c r="W37" s="29">
        <v>44977</v>
      </c>
      <c r="X37" s="29">
        <v>44978</v>
      </c>
      <c r="Y37" s="22" t="s">
        <v>11</v>
      </c>
      <c r="Z37" s="24" t="s">
        <v>552</v>
      </c>
      <c r="AA37" s="24" t="s">
        <v>11</v>
      </c>
    </row>
    <row r="38" spans="1:27" x14ac:dyDescent="0.25">
      <c r="A38" s="181" t="s">
        <v>134</v>
      </c>
      <c r="B38" s="181" t="s">
        <v>133</v>
      </c>
      <c r="C38" s="184" t="s">
        <v>135</v>
      </c>
      <c r="D38" s="22" t="s">
        <v>452</v>
      </c>
      <c r="E38" s="22"/>
      <c r="F38" s="22" t="s">
        <v>470</v>
      </c>
      <c r="G38" s="24" t="s">
        <v>471</v>
      </c>
      <c r="H38" s="22" t="s">
        <v>457</v>
      </c>
      <c r="I38" s="25">
        <v>0</v>
      </c>
      <c r="J38" s="22" t="s">
        <v>458</v>
      </c>
      <c r="K38" s="25"/>
      <c r="L38" s="22" t="s">
        <v>458</v>
      </c>
      <c r="M38" s="26"/>
      <c r="N38" s="26"/>
      <c r="O38" s="27">
        <v>2200</v>
      </c>
      <c r="P38" s="28">
        <v>4</v>
      </c>
      <c r="Q38" s="28">
        <v>11</v>
      </c>
      <c r="R38" s="27"/>
      <c r="S38" s="28">
        <v>25</v>
      </c>
      <c r="T38" s="28">
        <v>25</v>
      </c>
      <c r="U38" s="28">
        <v>25</v>
      </c>
      <c r="V38" s="28">
        <v>25</v>
      </c>
      <c r="W38" s="29"/>
      <c r="X38" s="29"/>
      <c r="Y38" s="22" t="s">
        <v>11</v>
      </c>
      <c r="Z38" s="24" t="s">
        <v>495</v>
      </c>
      <c r="AA38" s="24" t="s">
        <v>11</v>
      </c>
    </row>
    <row r="39" spans="1:27" x14ac:dyDescent="0.25">
      <c r="A39" s="183"/>
      <c r="B39" s="183"/>
      <c r="C39" s="186"/>
      <c r="D39" s="22" t="s">
        <v>459</v>
      </c>
      <c r="E39" s="22"/>
      <c r="F39" s="22" t="s">
        <v>488</v>
      </c>
      <c r="G39" s="24" t="s">
        <v>489</v>
      </c>
      <c r="H39" s="22" t="s">
        <v>490</v>
      </c>
      <c r="I39" s="25">
        <v>0</v>
      </c>
      <c r="J39" s="22" t="s">
        <v>458</v>
      </c>
      <c r="K39" s="25"/>
      <c r="L39" s="22" t="s">
        <v>458</v>
      </c>
      <c r="M39" s="26"/>
      <c r="N39" s="26"/>
      <c r="O39" s="27">
        <v>2080</v>
      </c>
      <c r="P39" s="28">
        <v>4</v>
      </c>
      <c r="Q39" s="28">
        <v>10</v>
      </c>
      <c r="R39" s="27">
        <v>52</v>
      </c>
      <c r="S39" s="28">
        <v>25</v>
      </c>
      <c r="T39" s="28">
        <v>25</v>
      </c>
      <c r="U39" s="28">
        <v>25</v>
      </c>
      <c r="V39" s="28">
        <v>25</v>
      </c>
      <c r="W39" s="29">
        <v>42370</v>
      </c>
      <c r="X39" s="29"/>
      <c r="Y39" s="22" t="s">
        <v>11</v>
      </c>
      <c r="Z39" s="24" t="s">
        <v>495</v>
      </c>
      <c r="AA39" s="24" t="s">
        <v>11</v>
      </c>
    </row>
    <row r="40" spans="1:27" x14ac:dyDescent="0.25">
      <c r="A40" s="181" t="s">
        <v>155</v>
      </c>
      <c r="B40" s="181" t="s">
        <v>154</v>
      </c>
      <c r="C40" s="184" t="s">
        <v>156</v>
      </c>
      <c r="D40" s="22" t="s">
        <v>452</v>
      </c>
      <c r="E40" s="22"/>
      <c r="F40" s="22" t="s">
        <v>496</v>
      </c>
      <c r="G40" s="24" t="s">
        <v>497</v>
      </c>
      <c r="H40" s="22" t="s">
        <v>498</v>
      </c>
      <c r="I40" s="25">
        <v>137.30000000000001</v>
      </c>
      <c r="J40" s="22" t="s">
        <v>458</v>
      </c>
      <c r="K40" s="25"/>
      <c r="L40" s="22" t="s">
        <v>458</v>
      </c>
      <c r="M40" s="26"/>
      <c r="N40" s="26"/>
      <c r="O40" s="27">
        <v>2200</v>
      </c>
      <c r="P40" s="28">
        <v>4</v>
      </c>
      <c r="Q40" s="28">
        <v>11</v>
      </c>
      <c r="R40" s="27"/>
      <c r="S40" s="28">
        <v>25</v>
      </c>
      <c r="T40" s="28">
        <v>25</v>
      </c>
      <c r="U40" s="28">
        <v>25</v>
      </c>
      <c r="V40" s="28">
        <v>25</v>
      </c>
      <c r="W40" s="29"/>
      <c r="X40" s="29"/>
      <c r="Y40" s="22" t="s">
        <v>11</v>
      </c>
      <c r="Z40" s="24"/>
      <c r="AA40" s="24" t="s">
        <v>11</v>
      </c>
    </row>
    <row r="41" spans="1:27" x14ac:dyDescent="0.25">
      <c r="A41" s="183"/>
      <c r="B41" s="183"/>
      <c r="C41" s="186"/>
      <c r="D41" s="22" t="s">
        <v>459</v>
      </c>
      <c r="E41" s="22"/>
      <c r="F41" s="22" t="s">
        <v>499</v>
      </c>
      <c r="G41" s="24" t="s">
        <v>500</v>
      </c>
      <c r="H41" s="22" t="s">
        <v>469</v>
      </c>
      <c r="I41" s="25">
        <v>167.4</v>
      </c>
      <c r="J41" s="22" t="s">
        <v>458</v>
      </c>
      <c r="K41" s="25"/>
      <c r="L41" s="22" t="s">
        <v>458</v>
      </c>
      <c r="M41" s="26"/>
      <c r="N41" s="26"/>
      <c r="O41" s="27">
        <v>2200</v>
      </c>
      <c r="P41" s="28">
        <v>4</v>
      </c>
      <c r="Q41" s="28">
        <v>11</v>
      </c>
      <c r="R41" s="27"/>
      <c r="S41" s="28">
        <v>25</v>
      </c>
      <c r="T41" s="28">
        <v>25</v>
      </c>
      <c r="U41" s="28">
        <v>25</v>
      </c>
      <c r="V41" s="28">
        <v>25</v>
      </c>
      <c r="W41" s="29"/>
      <c r="X41" s="29"/>
      <c r="Y41" s="22" t="s">
        <v>11</v>
      </c>
      <c r="Z41" s="24"/>
      <c r="AA41" s="24" t="s">
        <v>11</v>
      </c>
    </row>
    <row r="42" spans="1:27" x14ac:dyDescent="0.25">
      <c r="A42" s="22" t="s">
        <v>171</v>
      </c>
      <c r="B42" s="22" t="s">
        <v>170</v>
      </c>
      <c r="C42" s="23" t="s">
        <v>172</v>
      </c>
      <c r="D42" s="22" t="s">
        <v>452</v>
      </c>
      <c r="E42" s="22"/>
      <c r="F42" s="22" t="s">
        <v>501</v>
      </c>
      <c r="G42" s="24" t="s">
        <v>502</v>
      </c>
      <c r="H42" s="22" t="s">
        <v>490</v>
      </c>
      <c r="I42" s="25">
        <v>45</v>
      </c>
      <c r="J42" s="22" t="s">
        <v>503</v>
      </c>
      <c r="K42" s="25"/>
      <c r="L42" s="22" t="s">
        <v>503</v>
      </c>
      <c r="M42" s="26"/>
      <c r="N42" s="26"/>
      <c r="O42" s="27">
        <v>2200</v>
      </c>
      <c r="P42" s="28">
        <v>4</v>
      </c>
      <c r="Q42" s="28">
        <v>11</v>
      </c>
      <c r="R42" s="27"/>
      <c r="S42" s="28">
        <v>25</v>
      </c>
      <c r="T42" s="28">
        <v>25</v>
      </c>
      <c r="U42" s="28">
        <v>25</v>
      </c>
      <c r="V42" s="28">
        <v>25</v>
      </c>
      <c r="W42" s="29"/>
      <c r="X42" s="29"/>
      <c r="Y42" s="22" t="s">
        <v>11</v>
      </c>
      <c r="Z42" s="24"/>
      <c r="AA42" s="24" t="s">
        <v>11</v>
      </c>
    </row>
    <row r="44" spans="1:27" ht="12.75" customHeight="1" x14ac:dyDescent="0.25">
      <c r="A44" s="30" t="s">
        <v>220</v>
      </c>
      <c r="B44" s="189" t="s">
        <v>553</v>
      </c>
      <c r="C44" s="189"/>
      <c r="D44" s="189"/>
      <c r="E44" s="189"/>
      <c r="F44" s="189"/>
      <c r="G44" s="189"/>
      <c r="H44" s="189"/>
      <c r="I44" s="189"/>
      <c r="J44" s="189"/>
      <c r="K44" s="189"/>
      <c r="L44" s="189"/>
    </row>
    <row r="45" spans="1:27" x14ac:dyDescent="0.25">
      <c r="B45" s="189"/>
      <c r="C45" s="189"/>
      <c r="D45" s="189"/>
      <c r="E45" s="189"/>
      <c r="F45" s="189"/>
      <c r="G45" s="189"/>
      <c r="H45" s="189"/>
      <c r="I45" s="189"/>
      <c r="J45" s="189"/>
      <c r="K45" s="189"/>
      <c r="L45" s="189"/>
    </row>
    <row r="46" spans="1:27" x14ac:dyDescent="0.25">
      <c r="B46" s="189"/>
      <c r="C46" s="189"/>
      <c r="D46" s="189"/>
      <c r="E46" s="189"/>
      <c r="F46" s="189"/>
      <c r="G46" s="189"/>
      <c r="H46" s="189"/>
      <c r="I46" s="189"/>
      <c r="J46" s="189"/>
      <c r="K46" s="189"/>
      <c r="L46" s="189"/>
    </row>
    <row r="47" spans="1:27" x14ac:dyDescent="0.25">
      <c r="A47" s="30" t="s">
        <v>224</v>
      </c>
      <c r="B47" s="30" t="s">
        <v>504</v>
      </c>
    </row>
    <row r="48" spans="1:27" x14ac:dyDescent="0.25">
      <c r="A48" s="30" t="s">
        <v>227</v>
      </c>
      <c r="B48" s="30" t="s">
        <v>542</v>
      </c>
    </row>
  </sheetData>
  <mergeCells count="46">
    <mergeCell ref="B44:L46"/>
    <mergeCell ref="A40:A41"/>
    <mergeCell ref="B40:B41"/>
    <mergeCell ref="C40:C41"/>
    <mergeCell ref="A36:A37"/>
    <mergeCell ref="B36:B37"/>
    <mergeCell ref="C36:C37"/>
    <mergeCell ref="A38:A39"/>
    <mergeCell ref="B38:B39"/>
    <mergeCell ref="C38:C39"/>
    <mergeCell ref="A30:A31"/>
    <mergeCell ref="B30:B31"/>
    <mergeCell ref="C30:C31"/>
    <mergeCell ref="A34:A35"/>
    <mergeCell ref="B34:B35"/>
    <mergeCell ref="C34:C35"/>
    <mergeCell ref="A26:A27"/>
    <mergeCell ref="B26:B27"/>
    <mergeCell ref="C26:C27"/>
    <mergeCell ref="A28:A29"/>
    <mergeCell ref="B28:B29"/>
    <mergeCell ref="C28:C29"/>
    <mergeCell ref="A22:A23"/>
    <mergeCell ref="B22:B23"/>
    <mergeCell ref="C22:C23"/>
    <mergeCell ref="A24:A25"/>
    <mergeCell ref="B24:B25"/>
    <mergeCell ref="C24:C25"/>
    <mergeCell ref="A18:A19"/>
    <mergeCell ref="B18:B19"/>
    <mergeCell ref="C18:C19"/>
    <mergeCell ref="A20:A21"/>
    <mergeCell ref="B20:B21"/>
    <mergeCell ref="C20:C21"/>
    <mergeCell ref="A14:A15"/>
    <mergeCell ref="B14:B15"/>
    <mergeCell ref="C14:C15"/>
    <mergeCell ref="A16:A17"/>
    <mergeCell ref="B16:B17"/>
    <mergeCell ref="C16:C17"/>
    <mergeCell ref="A4:A6"/>
    <mergeCell ref="B4:B6"/>
    <mergeCell ref="C4:C6"/>
    <mergeCell ref="A12:A13"/>
    <mergeCell ref="B12:B13"/>
    <mergeCell ref="C12:C13"/>
  </mergeCells>
  <pageMargins left="0.75" right="0.75" top="1" bottom="1" header="0.3" footer="0.3"/>
  <pageSetup paperSize="3" scale="71" fitToHeight="0" orientation="landscape" r:id="rId1"/>
  <headerFooter alignWithMargins="0">
    <oddFooter>&amp;L&amp;"Aptos Narrow,Regular"St. Paul Brass Foundry Company (Facility ID: 12300001)
B2303515&amp;C&amp;"Aptos Narrow,Regular"&amp;P of &amp;N&amp;R&amp;"Aptos Narrow,Regular"March 2, 2026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D8F77E7A6B6254686EE811041102577" ma:contentTypeVersion="14" ma:contentTypeDescription="Create a new document." ma:contentTypeScope="" ma:versionID="dc6b10f0814851085417fb841f968299">
  <xsd:schema xmlns:xsd="http://www.w3.org/2001/XMLSchema" xmlns:xs="http://www.w3.org/2001/XMLSchema" xmlns:p="http://schemas.microsoft.com/office/2006/metadata/properties" xmlns:ns2="565abc47-c730-4e15-8673-b5564af1e9b7" xmlns:ns3="0293ed26-a459-4c85-aeac-3a2ce0a4f6e3" targetNamespace="http://schemas.microsoft.com/office/2006/metadata/properties" ma:root="true" ma:fieldsID="17ebea2fe58b172fbc542a64cbb14171" ns2:_="" ns3:_="">
    <xsd:import namespace="565abc47-c730-4e15-8673-b5564af1e9b7"/>
    <xsd:import namespace="0293ed26-a459-4c85-aeac-3a2ce0a4f6e3"/>
    <xsd:element name="properties">
      <xsd:complexType>
        <xsd:sequence>
          <xsd:element name="documentManagement">
            <xsd:complexType>
              <xsd:all>
                <xsd:element ref="ns2:MediaServiceKeyPoints" minOccurs="0"/>
                <xsd:element ref="ns2:MediaServiceMetadata" minOccurs="0"/>
                <xsd:element ref="ns2:MediaServiceFastMetadata"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5abc47-c730-4e15-8673-b5564af1e9b7" elementFormDefault="qualified">
    <xsd:import namespace="http://schemas.microsoft.com/office/2006/documentManagement/types"/>
    <xsd:import namespace="http://schemas.microsoft.com/office/infopath/2007/PartnerControls"/>
    <xsd:element name="MediaServiceKeyPoints" ma:index="8" nillable="true" ma:displayName="KeyPoints" ma:internalName="MediaServiceKeyPoints" ma:readOnly="tru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4ae28e9-60de-4119-8d3c-e27721fc64b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93ed26-a459-4c85-aeac-3a2ce0a4f6e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0e5b2ab0-6238-45bf-be47-9a8b31e08f56}" ma:internalName="TaxCatchAll" ma:showField="CatchAllData" ma:web="0293ed26-a459-4c85-aeac-3a2ce0a4f6e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24ae28e9-60de-4119-8d3c-e27721fc64b6" ContentTypeId="0x0101" PreviousValue="false" LastSyncTimeStamp="2016-10-25T20:26:29.157Z"/>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565abc47-c730-4e15-8673-b5564af1e9b7">
      <Terms xmlns="http://schemas.microsoft.com/office/infopath/2007/PartnerControls"/>
    </lcf76f155ced4ddcb4097134ff3c332f>
    <TaxCatchAll xmlns="0293ed26-a459-4c85-aeac-3a2ce0a4f6e3" xsi:nil="true"/>
  </documentManagement>
</p:properties>
</file>

<file path=customXml/itemProps1.xml><?xml version="1.0" encoding="utf-8"?>
<ds:datastoreItem xmlns:ds="http://schemas.openxmlformats.org/officeDocument/2006/customXml" ds:itemID="{661DF0B1-6AC6-4674-83E9-CEE0772747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5abc47-c730-4e15-8673-b5564af1e9b7"/>
    <ds:schemaRef ds:uri="0293ed26-a459-4c85-aeac-3a2ce0a4f6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015736-DB13-406E-817D-E72623BAF735}">
  <ds:schemaRefs>
    <ds:schemaRef ds:uri="http://schemas.microsoft.com/sharepoint/v3/contenttype/forms"/>
  </ds:schemaRefs>
</ds:datastoreItem>
</file>

<file path=customXml/itemProps3.xml><?xml version="1.0" encoding="utf-8"?>
<ds:datastoreItem xmlns:ds="http://schemas.openxmlformats.org/officeDocument/2006/customXml" ds:itemID="{00BD3EEF-1039-43E0-A610-01EB05FADC83}">
  <ds:schemaRefs>
    <ds:schemaRef ds:uri="Microsoft.SharePoint.Taxonomy.ContentTypeSync"/>
  </ds:schemaRefs>
</ds:datastoreItem>
</file>

<file path=customXml/itemProps4.xml><?xml version="1.0" encoding="utf-8"?>
<ds:datastoreItem xmlns:ds="http://schemas.openxmlformats.org/officeDocument/2006/customXml" ds:itemID="{78AA010E-9A9C-48BC-A085-B750ACA8DCB5}">
  <ds:schemaRefs>
    <ds:schemaRef ds:uri="http://purl.org/dc/dcmitype/"/>
    <ds:schemaRef ds:uri="http://purl.org/dc/terms/"/>
    <ds:schemaRef ds:uri="http://www.w3.org/XML/1998/namespace"/>
    <ds:schemaRef ds:uri="565abc47-c730-4e15-8673-b5564af1e9b7"/>
    <ds:schemaRef ds:uri="http://schemas.microsoft.com/office/2006/documentManagement/types"/>
    <ds:schemaRef ds:uri="http://schemas.openxmlformats.org/package/2006/metadata/core-properties"/>
    <ds:schemaRef ds:uri="http://purl.org/dc/elements/1.1/"/>
    <ds:schemaRef ds:uri="0293ed26-a459-4c85-aeac-3a2ce0a4f6e3"/>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Facility</vt:lpstr>
      <vt:lpstr>Contact</vt:lpstr>
      <vt:lpstr>EQUI &amp; IA</vt:lpstr>
      <vt:lpstr>STRU</vt:lpstr>
      <vt:lpstr>TFAC &amp; COMG</vt:lpstr>
      <vt:lpstr>Control Equipment</vt:lpstr>
      <vt:lpstr>Relationships</vt:lpstr>
      <vt:lpstr>AEIR Processes</vt:lpstr>
      <vt:lpstr>'EQUI &amp; IA'!Print_Area</vt:lpstr>
      <vt:lpstr>STRU!Print_Area</vt:lpstr>
      <vt:lpstr>'EQUI &amp; IA'!Print_Titles</vt:lpstr>
      <vt:lpstr>Relationships!Print_Titles</vt:lpstr>
      <vt:lpstr>SiteName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 Paul Brass application - Attachment E (SI Details)</dc:title>
  <dc:subject>St. Paul Brass application Attachment E; St. Paul Brass major permit amendment to an individual state permit.</dc:subject>
  <dc:creator>"Braun Intertec, MPCA-Jenn Hathaway (J. Holstad - PDF only)"</dc:creator>
  <cp:keywords>Minnesota Pollution Control Agency; MPCA; St. Paul Brass; Attachment E; Air Quality; permit application; application; Air Quality; Source Specific; aq5-41b</cp:keywords>
  <dc:description/>
  <cp:lastModifiedBy>Holstad, Jennifer (MPCA)</cp:lastModifiedBy>
  <cp:revision/>
  <cp:lastPrinted>2026-03-02T23:23:49Z</cp:lastPrinted>
  <dcterms:created xsi:type="dcterms:W3CDTF">2025-04-25T19:25:28Z</dcterms:created>
  <dcterms:modified xsi:type="dcterms:W3CDTF">2026-04-10T21:44:50Z</dcterms:modified>
  <cp:category>Air Quality, air permit application</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0x010100B5700221F31FBA46AE98F0FB98DE010E</vt:lpwstr>
  </property>
  <property fmtid="{D5CDD505-2E9C-101B-9397-08002B2CF9AE}" pid="3" name="TaxCatchAll">
    <vt:lpwstr/>
  </property>
  <property fmtid="{D5CDD505-2E9C-101B-9397-08002B2CF9AE}" pid="4" name="lcf76f155ced4ddcb4097134ff3c332f">
    <vt:lpwstr/>
  </property>
  <property fmtid="{D5CDD505-2E9C-101B-9397-08002B2CF9AE}" pid="5" name="MediaServiceImageTags">
    <vt:lpwstr/>
  </property>
</Properties>
</file>