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Holstad_Jennifer.JH\Publication Support Team\jh_CURRENT PROJECTS\Goscinak, Chris\aq1-36 Excel spreadsheet only\"/>
    </mc:Choice>
  </mc:AlternateContent>
  <xr:revisionPtr revIDLastSave="0" documentId="14_{C1E544A2-61C0-4A43-B0B6-022C8F32886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trusion Screening Values " sheetId="9" r:id="rId1"/>
    <sheet name="Residential Calculations" sheetId="14" r:id="rId2"/>
    <sheet name="Com_Ind Calculations" sheetId="15" r:id="rId3"/>
    <sheet name="Unit Conversions" sheetId="16" r:id="rId4"/>
    <sheet name="Version Updates" sheetId="17" r:id="rId5"/>
  </sheets>
  <definedNames>
    <definedName name="_xlnm.Print_Titles" localSheetId="0">'Intrusion Screening Values 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" i="15" l="1"/>
  <c r="O5" i="15" s="1"/>
  <c r="Q5" i="15" s="1"/>
  <c r="E6" i="15"/>
  <c r="O6" i="15" s="1"/>
  <c r="Q6" i="15" s="1"/>
  <c r="E7" i="15"/>
  <c r="J7" i="15" s="1"/>
  <c r="E8" i="15"/>
  <c r="H8" i="15" s="1"/>
  <c r="E9" i="15"/>
  <c r="E10" i="15"/>
  <c r="E11" i="15"/>
  <c r="E12" i="15"/>
  <c r="E13" i="15"/>
  <c r="E14" i="15"/>
  <c r="J14" i="15" s="1"/>
  <c r="E15" i="15"/>
  <c r="E16" i="15"/>
  <c r="E17" i="15"/>
  <c r="J17" i="15" s="1"/>
  <c r="E18" i="15"/>
  <c r="Q18" i="15" s="1"/>
  <c r="E19" i="15"/>
  <c r="J19" i="15" s="1"/>
  <c r="E20" i="15"/>
  <c r="O20" i="15" s="1"/>
  <c r="E21" i="15"/>
  <c r="O21" i="15" s="1"/>
  <c r="E22" i="15"/>
  <c r="O22" i="15" s="1"/>
  <c r="E23" i="15"/>
  <c r="E24" i="15"/>
  <c r="E25" i="15"/>
  <c r="Q25" i="15" s="1"/>
  <c r="E26" i="15"/>
  <c r="E27" i="15"/>
  <c r="E28" i="15"/>
  <c r="H28" i="15" s="1"/>
  <c r="J28" i="15" s="1"/>
  <c r="E29" i="15"/>
  <c r="E30" i="15"/>
  <c r="E31" i="15"/>
  <c r="Q31" i="15" s="1"/>
  <c r="E32" i="15"/>
  <c r="J32" i="15" s="1"/>
  <c r="E33" i="15"/>
  <c r="H33" i="15" s="1"/>
  <c r="E34" i="15"/>
  <c r="E35" i="15"/>
  <c r="E36" i="15"/>
  <c r="E37" i="15"/>
  <c r="Q37" i="15" s="1"/>
  <c r="E38" i="15"/>
  <c r="Q38" i="15" s="1"/>
  <c r="E39" i="15"/>
  <c r="E40" i="15"/>
  <c r="H40" i="15" s="1"/>
  <c r="J40" i="15" s="1"/>
  <c r="E41" i="15"/>
  <c r="E42" i="15"/>
  <c r="H42" i="15" s="1"/>
  <c r="E43" i="15"/>
  <c r="Q43" i="15" s="1"/>
  <c r="E44" i="15"/>
  <c r="E45" i="15"/>
  <c r="H45" i="15" s="1"/>
  <c r="E46" i="15"/>
  <c r="E47" i="15"/>
  <c r="E48" i="15"/>
  <c r="E49" i="15"/>
  <c r="E50" i="15"/>
  <c r="H50" i="15" s="1"/>
  <c r="E51" i="15"/>
  <c r="Q51" i="15" s="1"/>
  <c r="E52" i="15"/>
  <c r="Q52" i="15" s="1"/>
  <c r="E53" i="15"/>
  <c r="H53" i="15" s="1"/>
  <c r="J53" i="15" s="1"/>
  <c r="E54" i="15"/>
  <c r="Q54" i="15" s="1"/>
  <c r="E55" i="15"/>
  <c r="E56" i="15"/>
  <c r="E57" i="15"/>
  <c r="E58" i="15"/>
  <c r="E59" i="15"/>
  <c r="E60" i="15"/>
  <c r="E61" i="15"/>
  <c r="O61" i="15" s="1"/>
  <c r="Q61" i="15" s="1"/>
  <c r="E62" i="15"/>
  <c r="E63" i="15"/>
  <c r="E64" i="15"/>
  <c r="O64" i="15" s="1"/>
  <c r="Q64" i="15" s="1"/>
  <c r="E65" i="15"/>
  <c r="H65" i="15" s="1"/>
  <c r="J65" i="15" s="1"/>
  <c r="E4" i="15"/>
  <c r="Q8" i="15"/>
  <c r="Q23" i="15"/>
  <c r="Q24" i="15"/>
  <c r="Q27" i="15"/>
  <c r="Q35" i="15"/>
  <c r="Q36" i="15"/>
  <c r="Q47" i="15"/>
  <c r="Q48" i="15"/>
  <c r="Q49" i="15"/>
  <c r="Q50" i="15"/>
  <c r="Q60" i="15"/>
  <c r="O12" i="15"/>
  <c r="Q12" i="15" s="1"/>
  <c r="O13" i="15"/>
  <c r="Q13" i="15" s="1"/>
  <c r="O14" i="15"/>
  <c r="O17" i="15"/>
  <c r="O18" i="15"/>
  <c r="O19" i="15"/>
  <c r="O23" i="15"/>
  <c r="O24" i="15"/>
  <c r="O25" i="15"/>
  <c r="O27" i="15"/>
  <c r="O28" i="15"/>
  <c r="Q28" i="15" s="1"/>
  <c r="O29" i="15"/>
  <c r="O30" i="15"/>
  <c r="O31" i="15"/>
  <c r="O32" i="15"/>
  <c r="O35" i="15"/>
  <c r="O36" i="15"/>
  <c r="O37" i="15"/>
  <c r="O38" i="15"/>
  <c r="O39" i="15"/>
  <c r="Q39" i="15" s="1"/>
  <c r="O40" i="15"/>
  <c r="Q40" i="15" s="1"/>
  <c r="O41" i="15"/>
  <c r="O42" i="15"/>
  <c r="O43" i="15"/>
  <c r="O45" i="15"/>
  <c r="O47" i="15"/>
  <c r="O48" i="15"/>
  <c r="O49" i="15"/>
  <c r="O50" i="15"/>
  <c r="O51" i="15"/>
  <c r="O52" i="15"/>
  <c r="O53" i="15"/>
  <c r="O54" i="15"/>
  <c r="O59" i="15"/>
  <c r="Q59" i="15" s="1"/>
  <c r="O60" i="15"/>
  <c r="J12" i="15"/>
  <c r="J13" i="15"/>
  <c r="J23" i="15"/>
  <c r="J24" i="15"/>
  <c r="J25" i="15"/>
  <c r="J27" i="15"/>
  <c r="J36" i="15"/>
  <c r="J37" i="15"/>
  <c r="J38" i="15"/>
  <c r="J39" i="15"/>
  <c r="J50" i="15"/>
  <c r="J51" i="15"/>
  <c r="J4" i="15"/>
  <c r="H5" i="15"/>
  <c r="H6" i="15"/>
  <c r="H7" i="15"/>
  <c r="H12" i="15"/>
  <c r="H13" i="15"/>
  <c r="H14" i="15"/>
  <c r="H17" i="15"/>
  <c r="H18" i="15"/>
  <c r="H19" i="15"/>
  <c r="H20" i="15"/>
  <c r="H21" i="15"/>
  <c r="H22" i="15"/>
  <c r="H23" i="15"/>
  <c r="H24" i="15"/>
  <c r="H25" i="15"/>
  <c r="H27" i="15"/>
  <c r="H35" i="15"/>
  <c r="J35" i="15" s="1"/>
  <c r="H36" i="15"/>
  <c r="H37" i="15"/>
  <c r="H39" i="15"/>
  <c r="H47" i="15"/>
  <c r="J47" i="15" s="1"/>
  <c r="H48" i="15"/>
  <c r="J48" i="15" s="1"/>
  <c r="H49" i="15"/>
  <c r="J49" i="15" s="1"/>
  <c r="H51" i="15"/>
  <c r="H59" i="15"/>
  <c r="J59" i="15" s="1"/>
  <c r="H60" i="15"/>
  <c r="J60" i="15" s="1"/>
  <c r="H61" i="15"/>
  <c r="J61" i="15" s="1"/>
  <c r="H64" i="15"/>
  <c r="J64" i="15" s="1"/>
  <c r="H4" i="15"/>
  <c r="K4" i="14"/>
  <c r="M4" i="14" s="1"/>
  <c r="Q4" i="14"/>
  <c r="R4" i="14" s="1"/>
  <c r="T5" i="14"/>
  <c r="T6" i="14"/>
  <c r="T7" i="14"/>
  <c r="T8" i="14"/>
  <c r="T9" i="14"/>
  <c r="T10" i="14"/>
  <c r="T12" i="14"/>
  <c r="T13" i="14"/>
  <c r="T14" i="14"/>
  <c r="T17" i="14"/>
  <c r="T18" i="14"/>
  <c r="T19" i="14"/>
  <c r="T20" i="14"/>
  <c r="T21" i="14"/>
  <c r="T22" i="14"/>
  <c r="T23" i="14"/>
  <c r="T24" i="14"/>
  <c r="T25" i="14"/>
  <c r="T27" i="14"/>
  <c r="T28" i="14"/>
  <c r="T29" i="14"/>
  <c r="T30" i="14"/>
  <c r="T31" i="14"/>
  <c r="T32" i="14"/>
  <c r="T33" i="14"/>
  <c r="T34" i="14"/>
  <c r="T35" i="14"/>
  <c r="T36" i="14"/>
  <c r="T37" i="14"/>
  <c r="T38" i="14"/>
  <c r="T39" i="14"/>
  <c r="T40" i="14"/>
  <c r="T41" i="14"/>
  <c r="T42" i="14"/>
  <c r="T43" i="14"/>
  <c r="T47" i="14"/>
  <c r="T48" i="14"/>
  <c r="T49" i="14"/>
  <c r="T50" i="14"/>
  <c r="T51" i="14"/>
  <c r="T52" i="14"/>
  <c r="T53" i="14"/>
  <c r="T54" i="14"/>
  <c r="T56" i="14"/>
  <c r="T57" i="14"/>
  <c r="T58" i="14"/>
  <c r="T59" i="14"/>
  <c r="T60" i="14"/>
  <c r="T61" i="14"/>
  <c r="T64" i="14"/>
  <c r="T65" i="14"/>
  <c r="R5" i="14"/>
  <c r="R6" i="14"/>
  <c r="R7" i="14"/>
  <c r="R8" i="14"/>
  <c r="R9" i="14"/>
  <c r="R10" i="14"/>
  <c r="R12" i="14"/>
  <c r="R13" i="14"/>
  <c r="R14" i="14"/>
  <c r="R17" i="14"/>
  <c r="R18" i="14"/>
  <c r="R19" i="14"/>
  <c r="R20" i="14"/>
  <c r="R21" i="14"/>
  <c r="R22" i="14"/>
  <c r="R23" i="14"/>
  <c r="R24" i="14"/>
  <c r="R25" i="14"/>
  <c r="R27" i="14"/>
  <c r="R28" i="14"/>
  <c r="R29" i="14"/>
  <c r="R30" i="14"/>
  <c r="R31" i="14"/>
  <c r="R32" i="14"/>
  <c r="R33" i="14"/>
  <c r="R34" i="14"/>
  <c r="R35" i="14"/>
  <c r="R36" i="14"/>
  <c r="R37" i="14"/>
  <c r="R38" i="14"/>
  <c r="R39" i="14"/>
  <c r="R40" i="14"/>
  <c r="R41" i="14"/>
  <c r="R42" i="14"/>
  <c r="R43" i="14"/>
  <c r="R45" i="14"/>
  <c r="R47" i="14"/>
  <c r="R48" i="14"/>
  <c r="R49" i="14"/>
  <c r="R50" i="14"/>
  <c r="R51" i="14"/>
  <c r="R52" i="14"/>
  <c r="R53" i="14"/>
  <c r="R54" i="14"/>
  <c r="R56" i="14"/>
  <c r="R57" i="14"/>
  <c r="R58" i="14"/>
  <c r="R59" i="14"/>
  <c r="R60" i="14"/>
  <c r="R61" i="14"/>
  <c r="R64" i="14"/>
  <c r="R65" i="14"/>
  <c r="K9" i="14"/>
  <c r="K10" i="14"/>
  <c r="K12" i="14"/>
  <c r="M12" i="14" s="1"/>
  <c r="K13" i="14"/>
  <c r="M13" i="14" s="1"/>
  <c r="K14" i="14"/>
  <c r="K17" i="14"/>
  <c r="M17" i="14" s="1"/>
  <c r="K18" i="14"/>
  <c r="K19" i="14"/>
  <c r="K20" i="14"/>
  <c r="K21" i="14"/>
  <c r="K22" i="14"/>
  <c r="K23" i="14"/>
  <c r="K24" i="14"/>
  <c r="K25" i="14"/>
  <c r="M25" i="14" s="1"/>
  <c r="K27" i="14"/>
  <c r="K28" i="14"/>
  <c r="M28" i="14" s="1"/>
  <c r="K29" i="14"/>
  <c r="M29" i="14" s="1"/>
  <c r="K30" i="14"/>
  <c r="K31" i="14"/>
  <c r="K32" i="14"/>
  <c r="K33" i="14"/>
  <c r="K34" i="14"/>
  <c r="K35" i="14"/>
  <c r="K36" i="14"/>
  <c r="K37" i="14"/>
  <c r="M37" i="14" s="1"/>
  <c r="K38" i="14"/>
  <c r="K39" i="14"/>
  <c r="K40" i="14"/>
  <c r="K41" i="14"/>
  <c r="M41" i="14" s="1"/>
  <c r="K42" i="14"/>
  <c r="K43" i="14"/>
  <c r="K45" i="14"/>
  <c r="M45" i="14" s="1"/>
  <c r="K47" i="14"/>
  <c r="K48" i="14"/>
  <c r="M48" i="14" s="1"/>
  <c r="K49" i="14"/>
  <c r="M49" i="14" s="1"/>
  <c r="K50" i="14"/>
  <c r="K51" i="14"/>
  <c r="K52" i="14"/>
  <c r="K53" i="14"/>
  <c r="K54" i="14"/>
  <c r="K56" i="14"/>
  <c r="M56" i="14" s="1"/>
  <c r="K57" i="14"/>
  <c r="K58" i="14"/>
  <c r="K59" i="14"/>
  <c r="K60" i="14"/>
  <c r="M60" i="14" s="1"/>
  <c r="K61" i="14"/>
  <c r="K64" i="14"/>
  <c r="K65" i="14"/>
  <c r="K5" i="14"/>
  <c r="M5" i="14" s="1"/>
  <c r="K6" i="14"/>
  <c r="M6" i="14" s="1"/>
  <c r="K7" i="14"/>
  <c r="M7" i="14" s="1"/>
  <c r="K8" i="14"/>
  <c r="M8" i="14"/>
  <c r="M9" i="14"/>
  <c r="M10" i="14"/>
  <c r="M14" i="14"/>
  <c r="M18" i="14"/>
  <c r="M19" i="14"/>
  <c r="M20" i="14"/>
  <c r="M21" i="14"/>
  <c r="M22" i="14"/>
  <c r="M23" i="14"/>
  <c r="M24" i="14"/>
  <c r="M27" i="14"/>
  <c r="M30" i="14"/>
  <c r="M31" i="14"/>
  <c r="M32" i="14"/>
  <c r="M33" i="14"/>
  <c r="M34" i="14"/>
  <c r="M35" i="14"/>
  <c r="M36" i="14"/>
  <c r="M38" i="14"/>
  <c r="M39" i="14"/>
  <c r="M40" i="14"/>
  <c r="M42" i="14"/>
  <c r="M43" i="14"/>
  <c r="M47" i="14"/>
  <c r="M50" i="14"/>
  <c r="M51" i="14"/>
  <c r="M52" i="14"/>
  <c r="M53" i="14"/>
  <c r="M54" i="14"/>
  <c r="M57" i="14"/>
  <c r="M58" i="14"/>
  <c r="M59" i="14"/>
  <c r="M61" i="14"/>
  <c r="M64" i="14"/>
  <c r="M65" i="14"/>
  <c r="J57" i="15" l="1"/>
  <c r="J56" i="15"/>
  <c r="J30" i="15"/>
  <c r="H34" i="15"/>
  <c r="Q22" i="15"/>
  <c r="O57" i="15"/>
  <c r="Q57" i="15" s="1"/>
  <c r="Q45" i="15"/>
  <c r="Q19" i="15"/>
  <c r="H57" i="15"/>
  <c r="J22" i="15"/>
  <c r="H41" i="15"/>
  <c r="J41" i="15" s="1"/>
  <c r="J34" i="15"/>
  <c r="J21" i="15"/>
  <c r="J6" i="15"/>
  <c r="O10" i="15"/>
  <c r="Q10" i="15" s="1"/>
  <c r="Q42" i="15"/>
  <c r="Q30" i="15"/>
  <c r="Q17" i="15"/>
  <c r="H54" i="15"/>
  <c r="J54" i="15" s="1"/>
  <c r="J33" i="15"/>
  <c r="J20" i="15"/>
  <c r="J5" i="15"/>
  <c r="O9" i="15"/>
  <c r="Q9" i="15" s="1"/>
  <c r="Q41" i="15"/>
  <c r="Q29" i="15"/>
  <c r="Q14" i="15"/>
  <c r="O58" i="15"/>
  <c r="Q58" i="15" s="1"/>
  <c r="J10" i="15"/>
  <c r="Q21" i="15"/>
  <c r="Q33" i="15"/>
  <c r="Q20" i="15"/>
  <c r="H58" i="15"/>
  <c r="H43" i="15"/>
  <c r="H31" i="15"/>
  <c r="J8" i="15"/>
  <c r="Q32" i="15"/>
  <c r="H30" i="15"/>
  <c r="H29" i="15"/>
  <c r="J29" i="15" s="1"/>
  <c r="J45" i="15"/>
  <c r="O65" i="15"/>
  <c r="Q65" i="15" s="1"/>
  <c r="O8" i="15"/>
  <c r="H52" i="15"/>
  <c r="J52" i="15" s="1"/>
  <c r="H38" i="15"/>
  <c r="H10" i="15"/>
  <c r="J58" i="15"/>
  <c r="J43" i="15"/>
  <c r="J31" i="15"/>
  <c r="J18" i="15"/>
  <c r="O7" i="15"/>
  <c r="Q7" i="15" s="1"/>
  <c r="Q53" i="15"/>
  <c r="O56" i="15"/>
  <c r="Q56" i="15" s="1"/>
  <c r="H9" i="15"/>
  <c r="J9" i="15" s="1"/>
  <c r="J42" i="15"/>
  <c r="O34" i="15"/>
  <c r="Q34" i="15" s="1"/>
  <c r="H32" i="15"/>
  <c r="H56" i="15"/>
  <c r="O33" i="15"/>
  <c r="O4" i="15"/>
  <c r="Q4" i="15" s="1"/>
  <c r="I70" i="16"/>
  <c r="F70" i="16"/>
  <c r="I69" i="16"/>
  <c r="F69" i="16"/>
  <c r="I68" i="16"/>
  <c r="F68" i="16"/>
  <c r="I67" i="16"/>
  <c r="F67" i="16"/>
  <c r="I66" i="16"/>
  <c r="F66" i="16"/>
  <c r="I65" i="16"/>
  <c r="F65" i="16"/>
  <c r="I64" i="16"/>
  <c r="F64" i="16"/>
  <c r="I63" i="16"/>
  <c r="F63" i="16"/>
  <c r="I62" i="16"/>
  <c r="F62" i="16"/>
  <c r="I61" i="16"/>
  <c r="F61" i="16"/>
  <c r="I60" i="16"/>
  <c r="F60" i="16"/>
  <c r="I59" i="16"/>
  <c r="F59" i="16"/>
  <c r="I58" i="16"/>
  <c r="F58" i="16"/>
  <c r="I57" i="16"/>
  <c r="F57" i="16"/>
  <c r="I56" i="16"/>
  <c r="F56" i="16"/>
  <c r="I55" i="16"/>
  <c r="F55" i="16"/>
  <c r="I54" i="16"/>
  <c r="F54" i="16"/>
  <c r="I53" i="16"/>
  <c r="F53" i="16"/>
  <c r="I46" i="16"/>
  <c r="F46" i="16"/>
  <c r="I52" i="16"/>
  <c r="F52" i="16"/>
  <c r="I49" i="16"/>
  <c r="F49" i="16"/>
  <c r="I51" i="16"/>
  <c r="F51" i="16"/>
  <c r="I50" i="16"/>
  <c r="F50" i="16"/>
  <c r="I48" i="16"/>
  <c r="F48" i="16"/>
  <c r="I45" i="16"/>
  <c r="F45" i="16"/>
  <c r="I44" i="16"/>
  <c r="F44" i="16"/>
  <c r="I43" i="16"/>
  <c r="F43" i="16"/>
  <c r="I42" i="16"/>
  <c r="F42" i="16"/>
  <c r="I41" i="16"/>
  <c r="F41" i="16"/>
  <c r="I40" i="16"/>
  <c r="F40" i="16"/>
  <c r="I39" i="16"/>
  <c r="F39" i="16"/>
  <c r="I38" i="16"/>
  <c r="F38" i="16"/>
  <c r="I37" i="16"/>
  <c r="F37" i="16"/>
  <c r="I36" i="16"/>
  <c r="F36" i="16"/>
  <c r="I35" i="16"/>
  <c r="F35" i="16"/>
  <c r="I34" i="16"/>
  <c r="F34" i="16"/>
  <c r="I28" i="16"/>
  <c r="F28" i="16"/>
  <c r="I33" i="16"/>
  <c r="F33" i="16"/>
  <c r="I32" i="16"/>
  <c r="F32" i="16"/>
  <c r="I31" i="16"/>
  <c r="F31" i="16"/>
  <c r="I30" i="16"/>
  <c r="F30" i="16"/>
  <c r="I29" i="16"/>
  <c r="F29" i="16"/>
  <c r="I27" i="16"/>
  <c r="F27" i="16"/>
  <c r="I26" i="16"/>
  <c r="F26" i="16"/>
  <c r="I25" i="16"/>
  <c r="F25" i="16"/>
  <c r="I24" i="16"/>
  <c r="F24" i="16"/>
  <c r="I23" i="16"/>
  <c r="F23" i="16"/>
  <c r="I22" i="16"/>
  <c r="F22" i="16"/>
  <c r="I21" i="16"/>
  <c r="F21" i="16"/>
  <c r="I20" i="16"/>
  <c r="F20" i="16"/>
  <c r="I19" i="16"/>
  <c r="F19" i="16"/>
  <c r="I18" i="16"/>
  <c r="F18" i="16"/>
  <c r="I17" i="16"/>
  <c r="F17" i="16"/>
  <c r="I16" i="16"/>
  <c r="F16" i="16"/>
  <c r="I47" i="16"/>
  <c r="F47" i="16"/>
  <c r="I15" i="16"/>
  <c r="F15" i="16"/>
  <c r="I14" i="16"/>
  <c r="F14" i="16"/>
  <c r="I13" i="16"/>
  <c r="F13" i="16"/>
  <c r="I12" i="16"/>
  <c r="F12" i="16"/>
  <c r="I11" i="16"/>
  <c r="F11" i="16"/>
  <c r="I10" i="16"/>
  <c r="F10" i="16"/>
  <c r="I9" i="16"/>
  <c r="F9" i="16"/>
  <c r="D5" i="15" l="1"/>
  <c r="D6" i="15"/>
  <c r="D7" i="15"/>
  <c r="D8" i="15"/>
  <c r="D9" i="15"/>
  <c r="D10" i="15"/>
  <c r="D11" i="15"/>
  <c r="D12" i="15"/>
  <c r="D13" i="15"/>
  <c r="D14" i="15"/>
  <c r="D15" i="15"/>
  <c r="D16" i="15"/>
  <c r="D17" i="15"/>
  <c r="D18" i="15"/>
  <c r="D19" i="15"/>
  <c r="D20" i="15"/>
  <c r="D21" i="15"/>
  <c r="D22" i="15"/>
  <c r="D23" i="15"/>
  <c r="D24" i="15"/>
  <c r="D25" i="15"/>
  <c r="D26" i="15"/>
  <c r="D27" i="15"/>
  <c r="D28" i="15"/>
  <c r="D29" i="15"/>
  <c r="D30" i="15"/>
  <c r="D31" i="15"/>
  <c r="D32" i="15"/>
  <c r="D33" i="15"/>
  <c r="D34" i="15"/>
  <c r="D35" i="15"/>
  <c r="D36" i="15"/>
  <c r="D37" i="15"/>
  <c r="D38" i="15"/>
  <c r="D39" i="15"/>
  <c r="D40" i="15"/>
  <c r="D41" i="15"/>
  <c r="D42" i="15"/>
  <c r="D43" i="15"/>
  <c r="D44" i="15"/>
  <c r="D45" i="15"/>
  <c r="D46" i="15"/>
  <c r="D47" i="15"/>
  <c r="D48" i="15"/>
  <c r="D49" i="15"/>
  <c r="D50" i="15"/>
  <c r="D51" i="15"/>
  <c r="D52" i="15"/>
  <c r="D53" i="15"/>
  <c r="D54" i="15"/>
  <c r="D55" i="15"/>
  <c r="D56" i="15"/>
  <c r="D57" i="15"/>
  <c r="D58" i="15"/>
  <c r="D59" i="15"/>
  <c r="D60" i="15"/>
  <c r="D61" i="15"/>
  <c r="D62" i="15"/>
  <c r="D63" i="15"/>
  <c r="F63" i="15" s="1"/>
  <c r="D64" i="15"/>
  <c r="D65" i="15"/>
  <c r="D4" i="15"/>
  <c r="C5" i="15"/>
  <c r="C6" i="15"/>
  <c r="C7" i="15"/>
  <c r="C8" i="15"/>
  <c r="C9" i="15"/>
  <c r="C10" i="15"/>
  <c r="C11" i="15"/>
  <c r="C12" i="15"/>
  <c r="C13" i="15"/>
  <c r="C14" i="15"/>
  <c r="C15" i="15"/>
  <c r="C16" i="15"/>
  <c r="C17" i="15"/>
  <c r="C18" i="15"/>
  <c r="C19" i="15"/>
  <c r="C20" i="15"/>
  <c r="C21" i="15"/>
  <c r="C22" i="15"/>
  <c r="C23" i="15"/>
  <c r="C24" i="15"/>
  <c r="C25" i="15"/>
  <c r="C26" i="15"/>
  <c r="C27" i="15"/>
  <c r="C28" i="15"/>
  <c r="C29" i="15"/>
  <c r="C30" i="15"/>
  <c r="C31" i="15"/>
  <c r="C32" i="15"/>
  <c r="C33" i="15"/>
  <c r="C34" i="15"/>
  <c r="C35" i="15"/>
  <c r="C36" i="15"/>
  <c r="C37" i="15"/>
  <c r="C38" i="15"/>
  <c r="C39" i="15"/>
  <c r="C40" i="15"/>
  <c r="C41" i="15"/>
  <c r="C42" i="15"/>
  <c r="C43" i="15"/>
  <c r="C44" i="15"/>
  <c r="C45" i="15"/>
  <c r="C46" i="15"/>
  <c r="C47" i="15"/>
  <c r="C48" i="15"/>
  <c r="C49" i="15"/>
  <c r="C50" i="15"/>
  <c r="C51" i="15"/>
  <c r="C52" i="15"/>
  <c r="C53" i="15"/>
  <c r="C54" i="15"/>
  <c r="C55" i="15"/>
  <c r="C56" i="15"/>
  <c r="C57" i="15"/>
  <c r="C58" i="15"/>
  <c r="C59" i="15"/>
  <c r="C60" i="15"/>
  <c r="C61" i="15"/>
  <c r="C62" i="15"/>
  <c r="C63" i="15"/>
  <c r="C64" i="15"/>
  <c r="C65" i="15"/>
  <c r="C4" i="15"/>
  <c r="P63" i="14" l="1"/>
  <c r="I63" i="14" l="1"/>
  <c r="G10" i="15" l="1"/>
  <c r="G11" i="15"/>
  <c r="G12" i="15"/>
  <c r="F10" i="15"/>
  <c r="F11" i="15"/>
  <c r="F12" i="15"/>
  <c r="H11" i="15" l="1"/>
  <c r="J11" i="15" s="1"/>
  <c r="N5" i="15"/>
  <c r="N6" i="15"/>
  <c r="N7" i="15"/>
  <c r="N8" i="15"/>
  <c r="N9" i="15"/>
  <c r="N10" i="15"/>
  <c r="N11" i="15"/>
  <c r="O11" i="15" s="1"/>
  <c r="Q11" i="15" s="1"/>
  <c r="N12" i="15"/>
  <c r="N13" i="15"/>
  <c r="N14" i="15"/>
  <c r="N15" i="15"/>
  <c r="O15" i="15" s="1"/>
  <c r="N16" i="15"/>
  <c r="O16" i="15" s="1"/>
  <c r="N17" i="15"/>
  <c r="N18" i="15"/>
  <c r="N19" i="15"/>
  <c r="N20" i="15"/>
  <c r="N21" i="15"/>
  <c r="N22" i="15"/>
  <c r="N23" i="15"/>
  <c r="N24" i="15"/>
  <c r="N25" i="15"/>
  <c r="N26" i="15"/>
  <c r="O26" i="15" s="1"/>
  <c r="N27" i="15"/>
  <c r="N28" i="15"/>
  <c r="N29" i="15"/>
  <c r="N30" i="15"/>
  <c r="N31" i="15"/>
  <c r="N32" i="15"/>
  <c r="N33" i="15"/>
  <c r="N34" i="15"/>
  <c r="N35" i="15"/>
  <c r="N36" i="15"/>
  <c r="N37" i="15"/>
  <c r="N38" i="15"/>
  <c r="N39" i="15"/>
  <c r="N40" i="15"/>
  <c r="N41" i="15"/>
  <c r="N42" i="15"/>
  <c r="N43" i="15"/>
  <c r="N44" i="15"/>
  <c r="O44" i="15" s="1"/>
  <c r="N45" i="15"/>
  <c r="N46" i="15"/>
  <c r="O46" i="15" s="1"/>
  <c r="N47" i="15"/>
  <c r="N48" i="15"/>
  <c r="N49" i="15"/>
  <c r="N50" i="15"/>
  <c r="N51" i="15"/>
  <c r="N52" i="15"/>
  <c r="N53" i="15"/>
  <c r="N54" i="15"/>
  <c r="N55" i="15"/>
  <c r="O55" i="15" s="1"/>
  <c r="N56" i="15"/>
  <c r="N57" i="15"/>
  <c r="N58" i="15"/>
  <c r="N59" i="15"/>
  <c r="N60" i="15"/>
  <c r="N61" i="15"/>
  <c r="N62" i="15"/>
  <c r="O62" i="15" s="1"/>
  <c r="N63" i="15"/>
  <c r="O63" i="15" s="1"/>
  <c r="N64" i="15"/>
  <c r="N65" i="15"/>
  <c r="N4" i="15"/>
  <c r="Q5" i="14" l="1"/>
  <c r="Q6" i="14"/>
  <c r="Q7" i="14"/>
  <c r="Q8" i="14"/>
  <c r="Q9" i="14"/>
  <c r="Q10" i="14"/>
  <c r="Q11" i="14"/>
  <c r="R11" i="14" s="1"/>
  <c r="Q12" i="14"/>
  <c r="Q13" i="14"/>
  <c r="Q14" i="14"/>
  <c r="Q15" i="14"/>
  <c r="R15" i="14" s="1"/>
  <c r="Q16" i="14"/>
  <c r="R16" i="14" s="1"/>
  <c r="Q17" i="14"/>
  <c r="Q18" i="14"/>
  <c r="Q19" i="14"/>
  <c r="Q20" i="14"/>
  <c r="Q21" i="14"/>
  <c r="Q22" i="14"/>
  <c r="Q23" i="14"/>
  <c r="Q24" i="14"/>
  <c r="Q25" i="14"/>
  <c r="Q26" i="14"/>
  <c r="R26" i="14" s="1"/>
  <c r="Q27" i="14"/>
  <c r="Q28" i="14"/>
  <c r="Q29" i="14"/>
  <c r="Q30" i="14"/>
  <c r="Q31" i="14"/>
  <c r="Q32" i="14"/>
  <c r="Q33" i="14"/>
  <c r="Q34" i="14"/>
  <c r="Q35" i="14"/>
  <c r="Q36" i="14"/>
  <c r="Q37" i="14"/>
  <c r="Q38" i="14"/>
  <c r="Q39" i="14"/>
  <c r="Q40" i="14"/>
  <c r="Q41" i="14"/>
  <c r="Q42" i="14"/>
  <c r="Q43" i="14"/>
  <c r="Q44" i="14"/>
  <c r="R44" i="14" s="1"/>
  <c r="Q45" i="14"/>
  <c r="Q46" i="14"/>
  <c r="R46" i="14" s="1"/>
  <c r="Q47" i="14"/>
  <c r="Q48" i="14"/>
  <c r="Q49" i="14"/>
  <c r="Q50" i="14"/>
  <c r="Q51" i="14"/>
  <c r="Q52" i="14"/>
  <c r="Q53" i="14"/>
  <c r="Q54" i="14"/>
  <c r="Q55" i="14"/>
  <c r="R55" i="14" s="1"/>
  <c r="Q56" i="14"/>
  <c r="Q57" i="14"/>
  <c r="Q58" i="14"/>
  <c r="Q59" i="14"/>
  <c r="Q60" i="14"/>
  <c r="Q61" i="14"/>
  <c r="Q62" i="14"/>
  <c r="R62" i="14" s="1"/>
  <c r="Q63" i="14"/>
  <c r="R63" i="14" s="1"/>
  <c r="Q64" i="14"/>
  <c r="Q65" i="14"/>
  <c r="P5" i="14"/>
  <c r="P6" i="14"/>
  <c r="P7" i="14"/>
  <c r="P8" i="14"/>
  <c r="P9" i="14"/>
  <c r="P10" i="14"/>
  <c r="P11" i="14"/>
  <c r="P12" i="14"/>
  <c r="P13" i="14"/>
  <c r="S13" i="14" s="1"/>
  <c r="P14" i="14"/>
  <c r="P15" i="14"/>
  <c r="P16" i="14"/>
  <c r="P17" i="14"/>
  <c r="S17" i="14" s="1"/>
  <c r="P18" i="14"/>
  <c r="P19" i="14"/>
  <c r="P20" i="14"/>
  <c r="P21" i="14"/>
  <c r="S21" i="14" s="1"/>
  <c r="P22" i="14"/>
  <c r="P23" i="14"/>
  <c r="P24" i="14"/>
  <c r="P25" i="14"/>
  <c r="S25" i="14" s="1"/>
  <c r="P26" i="14"/>
  <c r="P27" i="14"/>
  <c r="P28" i="14"/>
  <c r="P29" i="14"/>
  <c r="S29" i="14" s="1"/>
  <c r="P30" i="14"/>
  <c r="P31" i="14"/>
  <c r="P32" i="14"/>
  <c r="P33" i="14"/>
  <c r="S33" i="14" s="1"/>
  <c r="P34" i="14"/>
  <c r="P35" i="14"/>
  <c r="P36" i="14"/>
  <c r="P37" i="14"/>
  <c r="S37" i="14" s="1"/>
  <c r="P38" i="14"/>
  <c r="P39" i="14"/>
  <c r="P40" i="14"/>
  <c r="P41" i="14"/>
  <c r="S41" i="14" s="1"/>
  <c r="P42" i="14"/>
  <c r="P43" i="14"/>
  <c r="P44" i="14"/>
  <c r="P45" i="14"/>
  <c r="S45" i="14" s="1"/>
  <c r="P46" i="14"/>
  <c r="P47" i="14"/>
  <c r="P48" i="14"/>
  <c r="P49" i="14"/>
  <c r="P50" i="14"/>
  <c r="P51" i="14"/>
  <c r="P52" i="14"/>
  <c r="P53" i="14"/>
  <c r="P54" i="14"/>
  <c r="P55" i="14"/>
  <c r="P56" i="14"/>
  <c r="P57" i="14"/>
  <c r="P58" i="14"/>
  <c r="P59" i="14"/>
  <c r="P60" i="14"/>
  <c r="P61" i="14"/>
  <c r="P62" i="14"/>
  <c r="P64" i="14"/>
  <c r="P65" i="14"/>
  <c r="P4" i="14"/>
  <c r="I6" i="14"/>
  <c r="I7" i="14"/>
  <c r="I8" i="14"/>
  <c r="I9" i="14"/>
  <c r="I10" i="14"/>
  <c r="I11" i="14"/>
  <c r="I12" i="14"/>
  <c r="I13" i="14"/>
  <c r="I14" i="14"/>
  <c r="I15" i="14"/>
  <c r="I16" i="14"/>
  <c r="I17" i="14"/>
  <c r="I18" i="14"/>
  <c r="I19" i="14"/>
  <c r="I20" i="14"/>
  <c r="I21" i="14"/>
  <c r="I22" i="14"/>
  <c r="I23" i="14"/>
  <c r="I24" i="14"/>
  <c r="I25" i="14"/>
  <c r="I26" i="14"/>
  <c r="I27" i="14"/>
  <c r="I28" i="14"/>
  <c r="I29" i="14"/>
  <c r="I30" i="14"/>
  <c r="I31" i="14"/>
  <c r="I32" i="14"/>
  <c r="I33" i="14"/>
  <c r="I34" i="14"/>
  <c r="I35" i="14"/>
  <c r="I36" i="14"/>
  <c r="I37" i="14"/>
  <c r="I38" i="14"/>
  <c r="I39" i="14"/>
  <c r="I40" i="14"/>
  <c r="L40" i="14" s="1"/>
  <c r="I41" i="14"/>
  <c r="I42" i="14"/>
  <c r="I43" i="14"/>
  <c r="I44" i="14"/>
  <c r="I45" i="14"/>
  <c r="I46" i="14"/>
  <c r="I47" i="14"/>
  <c r="I48" i="14"/>
  <c r="I49" i="14"/>
  <c r="I50" i="14"/>
  <c r="I51" i="14"/>
  <c r="I52" i="14"/>
  <c r="I53" i="14"/>
  <c r="I54" i="14"/>
  <c r="I55" i="14"/>
  <c r="I56" i="14"/>
  <c r="I57" i="14"/>
  <c r="I58" i="14"/>
  <c r="I59" i="14"/>
  <c r="I60" i="14"/>
  <c r="I61" i="14"/>
  <c r="I62" i="14"/>
  <c r="I64" i="14"/>
  <c r="I65" i="14"/>
  <c r="I4" i="14"/>
  <c r="I5" i="14"/>
  <c r="J5" i="14"/>
  <c r="J6" i="14"/>
  <c r="J7" i="14"/>
  <c r="J8" i="14"/>
  <c r="J9" i="14"/>
  <c r="J10" i="14"/>
  <c r="J11" i="14"/>
  <c r="J12" i="14"/>
  <c r="J13" i="14"/>
  <c r="J14" i="14"/>
  <c r="J15" i="14"/>
  <c r="J16" i="14"/>
  <c r="J17" i="14"/>
  <c r="J18" i="14"/>
  <c r="J19" i="14"/>
  <c r="J20" i="14"/>
  <c r="J21" i="14"/>
  <c r="J22" i="14"/>
  <c r="J23" i="14"/>
  <c r="J24" i="14"/>
  <c r="J25" i="14"/>
  <c r="J26" i="14"/>
  <c r="J27" i="14"/>
  <c r="J28" i="14"/>
  <c r="J29" i="14"/>
  <c r="J30" i="14"/>
  <c r="J31" i="14"/>
  <c r="J32" i="14"/>
  <c r="J33" i="14"/>
  <c r="J34" i="14"/>
  <c r="J35" i="14"/>
  <c r="J36" i="14"/>
  <c r="J37" i="14"/>
  <c r="J38" i="14"/>
  <c r="J39" i="14"/>
  <c r="J40" i="14"/>
  <c r="J41" i="14"/>
  <c r="J42" i="14"/>
  <c r="J43" i="14"/>
  <c r="J44" i="14"/>
  <c r="K44" i="14" s="1"/>
  <c r="M44" i="14" s="1"/>
  <c r="J45" i="14"/>
  <c r="J46" i="14"/>
  <c r="J47" i="14"/>
  <c r="L47" i="14" s="1"/>
  <c r="J48" i="14"/>
  <c r="J49" i="14"/>
  <c r="J50" i="14"/>
  <c r="J51" i="14"/>
  <c r="J52" i="14"/>
  <c r="J53" i="14"/>
  <c r="J54" i="14"/>
  <c r="J55" i="14"/>
  <c r="J56" i="14"/>
  <c r="J57" i="14"/>
  <c r="J58" i="14"/>
  <c r="J59" i="14"/>
  <c r="J60" i="14"/>
  <c r="J61" i="14"/>
  <c r="J62" i="14"/>
  <c r="J63" i="14"/>
  <c r="J64" i="14"/>
  <c r="J65" i="14"/>
  <c r="J4" i="14"/>
  <c r="K46" i="14" l="1"/>
  <c r="M46" i="14" s="1"/>
  <c r="K11" i="14"/>
  <c r="L11" i="14" s="1"/>
  <c r="K63" i="14"/>
  <c r="L63" i="14" s="1"/>
  <c r="K26" i="14"/>
  <c r="L26" i="14" s="1"/>
  <c r="C25" i="9" s="1"/>
  <c r="K16" i="14"/>
  <c r="M16" i="14" s="1"/>
  <c r="K55" i="14"/>
  <c r="M55" i="14"/>
  <c r="K15" i="14"/>
  <c r="M15" i="14"/>
  <c r="K62" i="14"/>
  <c r="M62" i="14"/>
  <c r="L56" i="14"/>
  <c r="C55" i="9" s="1"/>
  <c r="L32" i="14"/>
  <c r="N32" i="14" s="1"/>
  <c r="O32" i="14" s="1"/>
  <c r="S55" i="14"/>
  <c r="S43" i="14"/>
  <c r="S19" i="14"/>
  <c r="S59" i="14"/>
  <c r="S11" i="14"/>
  <c r="L48" i="14"/>
  <c r="C47" i="9" s="1"/>
  <c r="L24" i="14"/>
  <c r="C23" i="9" s="1"/>
  <c r="L15" i="14"/>
  <c r="C14" i="9" s="1"/>
  <c r="S9" i="14"/>
  <c r="U9" i="14" s="1"/>
  <c r="V9" i="14" s="1"/>
  <c r="F8" i="9" s="1"/>
  <c r="L64" i="14"/>
  <c r="C63" i="9" s="1"/>
  <c r="E40" i="9"/>
  <c r="U41" i="14"/>
  <c r="V41" i="14" s="1"/>
  <c r="F40" i="9" s="1"/>
  <c r="L58" i="14"/>
  <c r="C57" i="9" s="1"/>
  <c r="L50" i="14"/>
  <c r="C49" i="9" s="1"/>
  <c r="L34" i="14"/>
  <c r="C33" i="9" s="1"/>
  <c r="L18" i="14"/>
  <c r="C17" i="9" s="1"/>
  <c r="L59" i="14"/>
  <c r="C58" i="9" s="1"/>
  <c r="L55" i="14"/>
  <c r="C54" i="9" s="1"/>
  <c r="L51" i="14"/>
  <c r="N51" i="14" s="1"/>
  <c r="O51" i="14" s="1"/>
  <c r="L43" i="14"/>
  <c r="C42" i="9" s="1"/>
  <c r="L39" i="14"/>
  <c r="N39" i="14" s="1"/>
  <c r="O39" i="14" s="1"/>
  <c r="L31" i="14"/>
  <c r="C30" i="9" s="1"/>
  <c r="L19" i="14"/>
  <c r="N19" i="14" s="1"/>
  <c r="O19" i="14" s="1"/>
  <c r="E36" i="9"/>
  <c r="U37" i="14"/>
  <c r="V37" i="14" s="1"/>
  <c r="F36" i="9" s="1"/>
  <c r="E32" i="9"/>
  <c r="U33" i="14"/>
  <c r="E28" i="9"/>
  <c r="U29" i="14"/>
  <c r="V29" i="14" s="1"/>
  <c r="F28" i="9" s="1"/>
  <c r="E24" i="9"/>
  <c r="U25" i="14"/>
  <c r="V25" i="14" s="1"/>
  <c r="F24" i="9" s="1"/>
  <c r="E20" i="9"/>
  <c r="U21" i="14"/>
  <c r="V21" i="14" s="1"/>
  <c r="F20" i="9" s="1"/>
  <c r="E16" i="9"/>
  <c r="U17" i="14"/>
  <c r="V17" i="14" s="1"/>
  <c r="F16" i="9" s="1"/>
  <c r="E12" i="9"/>
  <c r="U13" i="14"/>
  <c r="V13" i="14" s="1"/>
  <c r="F12" i="9" s="1"/>
  <c r="U45" i="14"/>
  <c r="V45" i="14" s="1"/>
  <c r="F44" i="9" s="1"/>
  <c r="E44" i="9"/>
  <c r="L62" i="14"/>
  <c r="C61" i="9" s="1"/>
  <c r="L54" i="14"/>
  <c r="C53" i="9" s="1"/>
  <c r="L46" i="14"/>
  <c r="C45" i="9" s="1"/>
  <c r="L38" i="14"/>
  <c r="C37" i="9" s="1"/>
  <c r="L22" i="14"/>
  <c r="C21" i="9" s="1"/>
  <c r="L14" i="14"/>
  <c r="C13" i="9" s="1"/>
  <c r="L16" i="14"/>
  <c r="C15" i="9" s="1"/>
  <c r="L35" i="14"/>
  <c r="C34" i="9" s="1"/>
  <c r="S35" i="14"/>
  <c r="L30" i="14"/>
  <c r="N30" i="14" s="1"/>
  <c r="O30" i="14" s="1"/>
  <c r="L6" i="14"/>
  <c r="C5" i="9" s="1"/>
  <c r="L10" i="14"/>
  <c r="C9" i="9" s="1"/>
  <c r="S62" i="14"/>
  <c r="S58" i="14"/>
  <c r="S54" i="14"/>
  <c r="S50" i="14"/>
  <c r="S46" i="14"/>
  <c r="S38" i="14"/>
  <c r="S34" i="14"/>
  <c r="S30" i="14"/>
  <c r="S26" i="14"/>
  <c r="S22" i="14"/>
  <c r="S18" i="14"/>
  <c r="S14" i="14"/>
  <c r="S10" i="14"/>
  <c r="S6" i="14"/>
  <c r="L27" i="14"/>
  <c r="C26" i="9" s="1"/>
  <c r="L23" i="14"/>
  <c r="C22" i="9" s="1"/>
  <c r="L7" i="14"/>
  <c r="C6" i="9" s="1"/>
  <c r="S5" i="14"/>
  <c r="N24" i="14"/>
  <c r="O24" i="14" s="1"/>
  <c r="C39" i="9"/>
  <c r="N40" i="14"/>
  <c r="O40" i="14" s="1"/>
  <c r="L8" i="14"/>
  <c r="C7" i="9" s="1"/>
  <c r="L60" i="14"/>
  <c r="L52" i="14"/>
  <c r="L44" i="14"/>
  <c r="L36" i="14"/>
  <c r="L28" i="14"/>
  <c r="L20" i="14"/>
  <c r="L12" i="14"/>
  <c r="C11" i="9" s="1"/>
  <c r="S65" i="14"/>
  <c r="C46" i="9"/>
  <c r="N47" i="14"/>
  <c r="O47" i="14" s="1"/>
  <c r="L65" i="14"/>
  <c r="L61" i="14"/>
  <c r="L57" i="14"/>
  <c r="L53" i="14"/>
  <c r="L49" i="14"/>
  <c r="L45" i="14"/>
  <c r="L41" i="14"/>
  <c r="L37" i="14"/>
  <c r="L33" i="14"/>
  <c r="L29" i="14"/>
  <c r="L25" i="14"/>
  <c r="L21" i="14"/>
  <c r="L17" i="14"/>
  <c r="C16" i="9" s="1"/>
  <c r="L13" i="14"/>
  <c r="C12" i="9" s="1"/>
  <c r="L9" i="14"/>
  <c r="C8" i="9" s="1"/>
  <c r="S63" i="14"/>
  <c r="S51" i="14"/>
  <c r="S47" i="14"/>
  <c r="S39" i="14"/>
  <c r="S31" i="14"/>
  <c r="S27" i="14"/>
  <c r="S23" i="14"/>
  <c r="S15" i="14"/>
  <c r="S7" i="14"/>
  <c r="S61" i="14"/>
  <c r="S49" i="14"/>
  <c r="S57" i="14"/>
  <c r="S53" i="14"/>
  <c r="M11" i="14" l="1"/>
  <c r="C10" i="9"/>
  <c r="N11" i="14"/>
  <c r="O11" i="14" s="1"/>
  <c r="T11" i="14" s="1"/>
  <c r="C62" i="9"/>
  <c r="N63" i="14"/>
  <c r="O63" i="14" s="1"/>
  <c r="T63" i="14" s="1"/>
  <c r="M63" i="14"/>
  <c r="M26" i="14"/>
  <c r="N10" i="14"/>
  <c r="O10" i="14" s="1"/>
  <c r="N18" i="14"/>
  <c r="O18" i="14" s="1"/>
  <c r="N64" i="14"/>
  <c r="O64" i="14" s="1"/>
  <c r="C50" i="9"/>
  <c r="N59" i="14"/>
  <c r="O59" i="14" s="1"/>
  <c r="D58" i="9" s="1"/>
  <c r="N55" i="14"/>
  <c r="O55" i="14" s="1"/>
  <c r="T55" i="14" s="1"/>
  <c r="D23" i="9"/>
  <c r="N14" i="14"/>
  <c r="O14" i="14" s="1"/>
  <c r="C31" i="9"/>
  <c r="N15" i="14"/>
  <c r="O15" i="14" s="1"/>
  <c r="T15" i="14" s="1"/>
  <c r="N34" i="14"/>
  <c r="O34" i="14" s="1"/>
  <c r="N48" i="14"/>
  <c r="O48" i="14" s="1"/>
  <c r="C18" i="9"/>
  <c r="D31" i="9"/>
  <c r="N56" i="14"/>
  <c r="O56" i="14" s="1"/>
  <c r="N54" i="14"/>
  <c r="O54" i="14" s="1"/>
  <c r="D53" i="9" s="1"/>
  <c r="C38" i="9"/>
  <c r="N26" i="14"/>
  <c r="O26" i="14" s="1"/>
  <c r="T26" i="14" s="1"/>
  <c r="L42" i="14"/>
  <c r="C41" i="9" s="1"/>
  <c r="S42" i="14"/>
  <c r="E41" i="9" s="1"/>
  <c r="N31" i="14"/>
  <c r="O31" i="14" s="1"/>
  <c r="D30" i="9" s="1"/>
  <c r="N23" i="14"/>
  <c r="O23" i="14" s="1"/>
  <c r="N46" i="14"/>
  <c r="O46" i="14" s="1"/>
  <c r="N50" i="14"/>
  <c r="O50" i="14" s="1"/>
  <c r="N38" i="14"/>
  <c r="O38" i="14" s="1"/>
  <c r="E8" i="9"/>
  <c r="N16" i="14"/>
  <c r="O16" i="14" s="1"/>
  <c r="T16" i="14" s="1"/>
  <c r="N58" i="14"/>
  <c r="O58" i="14" s="1"/>
  <c r="D57" i="9" s="1"/>
  <c r="U50" i="14"/>
  <c r="V50" i="14" s="1"/>
  <c r="F49" i="9" s="1"/>
  <c r="E49" i="9"/>
  <c r="E30" i="9"/>
  <c r="U31" i="14"/>
  <c r="V31" i="14" s="1"/>
  <c r="F30" i="9" s="1"/>
  <c r="U61" i="14"/>
  <c r="V61" i="14" s="1"/>
  <c r="F60" i="9" s="1"/>
  <c r="E60" i="9"/>
  <c r="E22" i="9"/>
  <c r="U23" i="14"/>
  <c r="V23" i="14" s="1"/>
  <c r="F22" i="9" s="1"/>
  <c r="E34" i="9"/>
  <c r="U35" i="14"/>
  <c r="V35" i="14" s="1"/>
  <c r="F34" i="9" s="1"/>
  <c r="U43" i="14"/>
  <c r="V43" i="14" s="1"/>
  <c r="F42" i="9" s="1"/>
  <c r="E42" i="9"/>
  <c r="U51" i="14"/>
  <c r="V51" i="14" s="1"/>
  <c r="F50" i="9" s="1"/>
  <c r="E50" i="9"/>
  <c r="U59" i="14"/>
  <c r="V59" i="14" s="1"/>
  <c r="F58" i="9" s="1"/>
  <c r="E58" i="9"/>
  <c r="N22" i="14"/>
  <c r="O22" i="14" s="1"/>
  <c r="D21" i="9" s="1"/>
  <c r="C29" i="9"/>
  <c r="N43" i="14"/>
  <c r="O43" i="14" s="1"/>
  <c r="U54" i="14"/>
  <c r="V54" i="14" s="1"/>
  <c r="F53" i="9" s="1"/>
  <c r="E53" i="9"/>
  <c r="E5" i="9"/>
  <c r="U6" i="14"/>
  <c r="V6" i="14" s="1"/>
  <c r="F5" i="9" s="1"/>
  <c r="U65" i="14"/>
  <c r="V65" i="14" s="1"/>
  <c r="F64" i="9" s="1"/>
  <c r="E64" i="9"/>
  <c r="E33" i="9"/>
  <c r="U34" i="14"/>
  <c r="V34" i="14" s="1"/>
  <c r="F33" i="9" s="1"/>
  <c r="U53" i="14"/>
  <c r="V53" i="14" s="1"/>
  <c r="F52" i="9" s="1"/>
  <c r="E52" i="9"/>
  <c r="E14" i="9"/>
  <c r="U15" i="14"/>
  <c r="V15" i="14" s="1"/>
  <c r="F14" i="9" s="1"/>
  <c r="U57" i="14"/>
  <c r="V57" i="14" s="1"/>
  <c r="F56" i="9" s="1"/>
  <c r="E56" i="9"/>
  <c r="E6" i="9"/>
  <c r="U7" i="14"/>
  <c r="V7" i="14" s="1"/>
  <c r="F6" i="9" s="1"/>
  <c r="U63" i="14"/>
  <c r="E62" i="9"/>
  <c r="N62" i="14"/>
  <c r="O62" i="14" s="1"/>
  <c r="T62" i="14" s="1"/>
  <c r="E25" i="9"/>
  <c r="U26" i="14"/>
  <c r="V26" i="14" s="1"/>
  <c r="F25" i="9" s="1"/>
  <c r="E9" i="9"/>
  <c r="U10" i="14"/>
  <c r="V10" i="14" s="1"/>
  <c r="F9" i="9" s="1"/>
  <c r="E21" i="9"/>
  <c r="U22" i="14"/>
  <c r="V22" i="14" s="1"/>
  <c r="F21" i="9" s="1"/>
  <c r="U62" i="14"/>
  <c r="V62" i="14" s="1"/>
  <c r="F61" i="9" s="1"/>
  <c r="E61" i="9"/>
  <c r="U49" i="14"/>
  <c r="V49" i="14" s="1"/>
  <c r="F48" i="9" s="1"/>
  <c r="E48" i="9"/>
  <c r="E37" i="9"/>
  <c r="U38" i="14"/>
  <c r="V38" i="14" s="1"/>
  <c r="F37" i="9" s="1"/>
  <c r="E17" i="9"/>
  <c r="U18" i="14"/>
  <c r="V18" i="14" s="1"/>
  <c r="F17" i="9" s="1"/>
  <c r="E10" i="9"/>
  <c r="U11" i="14"/>
  <c r="V11" i="14" s="1"/>
  <c r="F10" i="9" s="1"/>
  <c r="E18" i="9"/>
  <c r="U19" i="14"/>
  <c r="V19" i="14" s="1"/>
  <c r="F18" i="9" s="1"/>
  <c r="E26" i="9"/>
  <c r="U27" i="14"/>
  <c r="V27" i="14" s="1"/>
  <c r="F26" i="9" s="1"/>
  <c r="E38" i="9"/>
  <c r="U39" i="14"/>
  <c r="V39" i="14" s="1"/>
  <c r="F38" i="9" s="1"/>
  <c r="U47" i="14"/>
  <c r="V47" i="14" s="1"/>
  <c r="F46" i="9" s="1"/>
  <c r="E46" i="9"/>
  <c r="U55" i="14"/>
  <c r="V55" i="14" s="1"/>
  <c r="F54" i="9" s="1"/>
  <c r="E54" i="9"/>
  <c r="U58" i="14"/>
  <c r="V58" i="14" s="1"/>
  <c r="F57" i="9" s="1"/>
  <c r="E57" i="9"/>
  <c r="E4" i="9"/>
  <c r="U5" i="14"/>
  <c r="V5" i="14" s="1"/>
  <c r="F4" i="9" s="1"/>
  <c r="E13" i="9"/>
  <c r="U14" i="14"/>
  <c r="V14" i="14" s="1"/>
  <c r="F13" i="9" s="1"/>
  <c r="E29" i="9"/>
  <c r="U30" i="14"/>
  <c r="U46" i="14"/>
  <c r="V46" i="14" s="1"/>
  <c r="F45" i="9" s="1"/>
  <c r="E45" i="9"/>
  <c r="N7" i="14"/>
  <c r="O7" i="14" s="1"/>
  <c r="V33" i="14"/>
  <c r="F32" i="9" s="1"/>
  <c r="N35" i="14"/>
  <c r="O35" i="14" s="1"/>
  <c r="N6" i="14"/>
  <c r="O6" i="14" s="1"/>
  <c r="D5" i="9" s="1"/>
  <c r="V63" i="14"/>
  <c r="F62" i="9" s="1"/>
  <c r="N27" i="14"/>
  <c r="O27" i="14" s="1"/>
  <c r="D9" i="9"/>
  <c r="C48" i="9"/>
  <c r="N49" i="14"/>
  <c r="O49" i="14" s="1"/>
  <c r="S48" i="14"/>
  <c r="C19" i="9"/>
  <c r="N20" i="14"/>
  <c r="O20" i="14" s="1"/>
  <c r="C20" i="9"/>
  <c r="N21" i="14"/>
  <c r="O21" i="14" s="1"/>
  <c r="C36" i="9"/>
  <c r="N37" i="14"/>
  <c r="O37" i="14" s="1"/>
  <c r="C52" i="9"/>
  <c r="N53" i="14"/>
  <c r="O53" i="14" s="1"/>
  <c r="D17" i="9"/>
  <c r="S20" i="14"/>
  <c r="S36" i="14"/>
  <c r="S52" i="14"/>
  <c r="D14" i="9"/>
  <c r="D46" i="9"/>
  <c r="C27" i="9"/>
  <c r="N28" i="14"/>
  <c r="O28" i="14" s="1"/>
  <c r="C59" i="9"/>
  <c r="N60" i="14"/>
  <c r="O60" i="14" s="1"/>
  <c r="N8" i="14"/>
  <c r="O8" i="14" s="1"/>
  <c r="C32" i="9"/>
  <c r="N33" i="14"/>
  <c r="O33" i="14" s="1"/>
  <c r="S16" i="14"/>
  <c r="S64" i="14"/>
  <c r="C51" i="9"/>
  <c r="N52" i="14"/>
  <c r="O52" i="14" s="1"/>
  <c r="N9" i="14"/>
  <c r="O9" i="14" s="1"/>
  <c r="C24" i="9"/>
  <c r="N25" i="14"/>
  <c r="O25" i="14" s="1"/>
  <c r="C40" i="9"/>
  <c r="N41" i="14"/>
  <c r="O41" i="14" s="1"/>
  <c r="C56" i="9"/>
  <c r="N57" i="14"/>
  <c r="O57" i="14" s="1"/>
  <c r="S24" i="14"/>
  <c r="S40" i="14"/>
  <c r="S56" i="14"/>
  <c r="C35" i="9"/>
  <c r="N36" i="14"/>
  <c r="O36" i="14" s="1"/>
  <c r="D54" i="9"/>
  <c r="S8" i="14"/>
  <c r="N17" i="14"/>
  <c r="O17" i="14" s="1"/>
  <c r="C64" i="9"/>
  <c r="N65" i="14"/>
  <c r="O65" i="14" s="1"/>
  <c r="S32" i="14"/>
  <c r="D39" i="9"/>
  <c r="N13" i="14"/>
  <c r="O13" i="14" s="1"/>
  <c r="C28" i="9"/>
  <c r="N29" i="14"/>
  <c r="O29" i="14" s="1"/>
  <c r="C44" i="9"/>
  <c r="N45" i="14"/>
  <c r="O45" i="14" s="1"/>
  <c r="T45" i="14" s="1"/>
  <c r="C60" i="9"/>
  <c r="N61" i="14"/>
  <c r="O61" i="14" s="1"/>
  <c r="D29" i="9"/>
  <c r="D37" i="9"/>
  <c r="S12" i="14"/>
  <c r="S28" i="14"/>
  <c r="S44" i="14"/>
  <c r="S60" i="14"/>
  <c r="D18" i="9"/>
  <c r="D50" i="9"/>
  <c r="D38" i="9"/>
  <c r="N12" i="14"/>
  <c r="O12" i="14" s="1"/>
  <c r="C43" i="9"/>
  <c r="N44" i="14"/>
  <c r="O44" i="14" s="1"/>
  <c r="T44" i="14" s="1"/>
  <c r="M7" i="15"/>
  <c r="P7" i="15" s="1"/>
  <c r="M8" i="15"/>
  <c r="P8" i="15" s="1"/>
  <c r="M9" i="15"/>
  <c r="P9" i="15" s="1"/>
  <c r="M10" i="15"/>
  <c r="P10" i="15" s="1"/>
  <c r="M11" i="15"/>
  <c r="P11" i="15" s="1"/>
  <c r="M12" i="15"/>
  <c r="P12" i="15" s="1"/>
  <c r="M13" i="15"/>
  <c r="P13" i="15" s="1"/>
  <c r="M14" i="15"/>
  <c r="P14" i="15" s="1"/>
  <c r="M15" i="15"/>
  <c r="P15" i="15" s="1"/>
  <c r="M16" i="15"/>
  <c r="P16" i="15" s="1"/>
  <c r="M17" i="15"/>
  <c r="P17" i="15" s="1"/>
  <c r="M18" i="15"/>
  <c r="P18" i="15" s="1"/>
  <c r="M19" i="15"/>
  <c r="P19" i="15" s="1"/>
  <c r="M20" i="15"/>
  <c r="P20" i="15" s="1"/>
  <c r="M21" i="15"/>
  <c r="P21" i="15" s="1"/>
  <c r="M22" i="15"/>
  <c r="P22" i="15" s="1"/>
  <c r="M23" i="15"/>
  <c r="P23" i="15" s="1"/>
  <c r="M24" i="15"/>
  <c r="P24" i="15" s="1"/>
  <c r="M25" i="15"/>
  <c r="P25" i="15" s="1"/>
  <c r="M26" i="15"/>
  <c r="P26" i="15" s="1"/>
  <c r="M27" i="15"/>
  <c r="P27" i="15" s="1"/>
  <c r="M28" i="15"/>
  <c r="P28" i="15" s="1"/>
  <c r="M29" i="15"/>
  <c r="P29" i="15" s="1"/>
  <c r="M30" i="15"/>
  <c r="P30" i="15" s="1"/>
  <c r="M31" i="15"/>
  <c r="P31" i="15" s="1"/>
  <c r="M32" i="15"/>
  <c r="P32" i="15" s="1"/>
  <c r="M33" i="15"/>
  <c r="P33" i="15" s="1"/>
  <c r="M34" i="15"/>
  <c r="P34" i="15" s="1"/>
  <c r="M35" i="15"/>
  <c r="P35" i="15" s="1"/>
  <c r="M36" i="15"/>
  <c r="P36" i="15" s="1"/>
  <c r="M37" i="15"/>
  <c r="P37" i="15" s="1"/>
  <c r="M38" i="15"/>
  <c r="P38" i="15" s="1"/>
  <c r="M39" i="15"/>
  <c r="P39" i="15" s="1"/>
  <c r="M40" i="15"/>
  <c r="P40" i="15" s="1"/>
  <c r="M41" i="15"/>
  <c r="P41" i="15" s="1"/>
  <c r="M42" i="15"/>
  <c r="M43" i="15"/>
  <c r="P43" i="15" s="1"/>
  <c r="M44" i="15"/>
  <c r="P44" i="15" s="1"/>
  <c r="M45" i="15"/>
  <c r="P45" i="15" s="1"/>
  <c r="M46" i="15"/>
  <c r="P46" i="15" s="1"/>
  <c r="M47" i="15"/>
  <c r="P47" i="15" s="1"/>
  <c r="M48" i="15"/>
  <c r="P48" i="15" s="1"/>
  <c r="M49" i="15"/>
  <c r="P49" i="15" s="1"/>
  <c r="M50" i="15"/>
  <c r="P50" i="15" s="1"/>
  <c r="M51" i="15"/>
  <c r="P51" i="15" s="1"/>
  <c r="M52" i="15"/>
  <c r="P52" i="15" s="1"/>
  <c r="M53" i="15"/>
  <c r="P53" i="15" s="1"/>
  <c r="M54" i="15"/>
  <c r="P54" i="15" s="1"/>
  <c r="M55" i="15"/>
  <c r="P55" i="15" s="1"/>
  <c r="M56" i="15"/>
  <c r="P56" i="15" s="1"/>
  <c r="M57" i="15"/>
  <c r="P57" i="15" s="1"/>
  <c r="M58" i="15"/>
  <c r="P58" i="15" s="1"/>
  <c r="M59" i="15"/>
  <c r="P59" i="15" s="1"/>
  <c r="M60" i="15"/>
  <c r="P60" i="15" s="1"/>
  <c r="M61" i="15"/>
  <c r="P61" i="15" s="1"/>
  <c r="M62" i="15"/>
  <c r="P62" i="15" s="1"/>
  <c r="M63" i="15"/>
  <c r="P63" i="15" s="1"/>
  <c r="M64" i="15"/>
  <c r="P64" i="15" s="1"/>
  <c r="M65" i="15"/>
  <c r="P65" i="15" s="1"/>
  <c r="I11" i="15"/>
  <c r="G5" i="15"/>
  <c r="G6" i="15"/>
  <c r="G7" i="15"/>
  <c r="G8" i="15"/>
  <c r="G9" i="15"/>
  <c r="G13" i="15"/>
  <c r="G14" i="15"/>
  <c r="G15" i="15"/>
  <c r="G16" i="15"/>
  <c r="G17" i="15"/>
  <c r="G18" i="15"/>
  <c r="G19" i="15"/>
  <c r="G20" i="15"/>
  <c r="G21" i="15"/>
  <c r="G22" i="15"/>
  <c r="G23" i="15"/>
  <c r="G24" i="15"/>
  <c r="G25" i="15"/>
  <c r="G26" i="15"/>
  <c r="G27" i="15"/>
  <c r="G28" i="15"/>
  <c r="G29" i="15"/>
  <c r="G30" i="15"/>
  <c r="G31" i="15"/>
  <c r="G32" i="15"/>
  <c r="G33" i="15"/>
  <c r="G34" i="15"/>
  <c r="G35" i="15"/>
  <c r="G36" i="15"/>
  <c r="G37" i="15"/>
  <c r="G38" i="15"/>
  <c r="G39" i="15"/>
  <c r="G40" i="15"/>
  <c r="G41" i="15"/>
  <c r="G42" i="15"/>
  <c r="G43" i="15"/>
  <c r="G44" i="15"/>
  <c r="G45" i="15"/>
  <c r="G46" i="15"/>
  <c r="G47" i="15"/>
  <c r="G48" i="15"/>
  <c r="G49" i="15"/>
  <c r="G50" i="15"/>
  <c r="G51" i="15"/>
  <c r="G52" i="15"/>
  <c r="G53" i="15"/>
  <c r="G54" i="15"/>
  <c r="G55" i="15"/>
  <c r="G56" i="15"/>
  <c r="G57" i="15"/>
  <c r="G58" i="15"/>
  <c r="G59" i="15"/>
  <c r="G60" i="15"/>
  <c r="G61" i="15"/>
  <c r="G62" i="15"/>
  <c r="G63" i="15"/>
  <c r="G64" i="15"/>
  <c r="G65" i="15"/>
  <c r="G4" i="15"/>
  <c r="F4" i="15"/>
  <c r="M6" i="15"/>
  <c r="P6" i="15" s="1"/>
  <c r="M5" i="15"/>
  <c r="P5" i="15" s="1"/>
  <c r="I4" i="9" s="1"/>
  <c r="M4" i="15"/>
  <c r="F5" i="15"/>
  <c r="F6" i="15"/>
  <c r="F7" i="15"/>
  <c r="F8" i="15"/>
  <c r="F9" i="15"/>
  <c r="F13" i="15"/>
  <c r="F14" i="15"/>
  <c r="F15" i="15"/>
  <c r="F16" i="15"/>
  <c r="F17" i="15"/>
  <c r="F18" i="15"/>
  <c r="F19" i="15"/>
  <c r="F20" i="15"/>
  <c r="F21" i="15"/>
  <c r="F22" i="15"/>
  <c r="F23" i="15"/>
  <c r="F24" i="15"/>
  <c r="F25" i="15"/>
  <c r="F26" i="15"/>
  <c r="F27" i="15"/>
  <c r="F28" i="15"/>
  <c r="F29" i="15"/>
  <c r="F30" i="15"/>
  <c r="F31" i="15"/>
  <c r="F32" i="15"/>
  <c r="F33" i="15"/>
  <c r="F34" i="15"/>
  <c r="F35" i="15"/>
  <c r="F36" i="15"/>
  <c r="F37" i="15"/>
  <c r="F38" i="15"/>
  <c r="F39" i="15"/>
  <c r="F40" i="15"/>
  <c r="F41" i="15"/>
  <c r="F42" i="15"/>
  <c r="F43" i="15"/>
  <c r="F44" i="15"/>
  <c r="F45" i="15"/>
  <c r="F46" i="15"/>
  <c r="F47" i="15"/>
  <c r="F48" i="15"/>
  <c r="F49" i="15"/>
  <c r="F50" i="15"/>
  <c r="F51" i="15"/>
  <c r="F52" i="15"/>
  <c r="F53" i="15"/>
  <c r="F54" i="15"/>
  <c r="F55" i="15"/>
  <c r="F56" i="15"/>
  <c r="F57" i="15"/>
  <c r="F58" i="15"/>
  <c r="F59" i="15"/>
  <c r="F60" i="15"/>
  <c r="F61" i="15"/>
  <c r="F62" i="15"/>
  <c r="F64" i="15"/>
  <c r="F65" i="15"/>
  <c r="H46" i="15" l="1"/>
  <c r="Q46" i="15"/>
  <c r="J46" i="15"/>
  <c r="D45" i="9"/>
  <c r="T46" i="14"/>
  <c r="D10" i="9"/>
  <c r="D62" i="9"/>
  <c r="Q63" i="15"/>
  <c r="H63" i="15"/>
  <c r="J63" i="15" s="1"/>
  <c r="H44" i="15"/>
  <c r="J44" i="15" s="1"/>
  <c r="Q44" i="15"/>
  <c r="Q26" i="15"/>
  <c r="H26" i="15"/>
  <c r="J26" i="15" s="1"/>
  <c r="H16" i="15"/>
  <c r="J16" i="15" s="1"/>
  <c r="Q16" i="15"/>
  <c r="Q55" i="15"/>
  <c r="H55" i="15"/>
  <c r="J55" i="15" s="1"/>
  <c r="Q15" i="15"/>
  <c r="H15" i="15"/>
  <c r="J15" i="15" s="1"/>
  <c r="H62" i="15"/>
  <c r="Q62" i="15"/>
  <c r="J62" i="15"/>
  <c r="D63" i="9"/>
  <c r="D33" i="9"/>
  <c r="D25" i="9"/>
  <c r="D13" i="9"/>
  <c r="D47" i="9"/>
  <c r="D15" i="9"/>
  <c r="D22" i="9"/>
  <c r="U42" i="14"/>
  <c r="V42" i="14" s="1"/>
  <c r="F41" i="9" s="1"/>
  <c r="D42" i="9"/>
  <c r="D34" i="9"/>
  <c r="D55" i="9"/>
  <c r="N42" i="14"/>
  <c r="O42" i="14" s="1"/>
  <c r="D49" i="9"/>
  <c r="D26" i="9"/>
  <c r="I41" i="9"/>
  <c r="G41" i="9"/>
  <c r="D61" i="9"/>
  <c r="I60" i="15"/>
  <c r="G59" i="9" s="1"/>
  <c r="I64" i="15"/>
  <c r="G63" i="9" s="1"/>
  <c r="I19" i="15"/>
  <c r="K19" i="15" s="1"/>
  <c r="L19" i="15" s="1"/>
  <c r="H18" i="9" s="1"/>
  <c r="I15" i="15"/>
  <c r="K15" i="15" s="1"/>
  <c r="L15" i="15" s="1"/>
  <c r="H14" i="9" s="1"/>
  <c r="I56" i="15"/>
  <c r="G55" i="9" s="1"/>
  <c r="I47" i="15"/>
  <c r="G46" i="9" s="1"/>
  <c r="I35" i="15"/>
  <c r="K35" i="15" s="1"/>
  <c r="L35" i="15" s="1"/>
  <c r="H34" i="9" s="1"/>
  <c r="I31" i="15"/>
  <c r="G30" i="9" s="1"/>
  <c r="I52" i="15"/>
  <c r="G51" i="9" s="1"/>
  <c r="E27" i="9"/>
  <c r="U28" i="14"/>
  <c r="V28" i="14" s="1"/>
  <c r="F27" i="9" s="1"/>
  <c r="U60" i="14"/>
  <c r="V60" i="14" s="1"/>
  <c r="F59" i="9" s="1"/>
  <c r="E59" i="9"/>
  <c r="E31" i="9"/>
  <c r="U32" i="14"/>
  <c r="V32" i="14" s="1"/>
  <c r="F31" i="9" s="1"/>
  <c r="E7" i="9"/>
  <c r="U8" i="14"/>
  <c r="V8" i="14" s="1"/>
  <c r="F7" i="9" s="1"/>
  <c r="E35" i="9"/>
  <c r="U36" i="14"/>
  <c r="V36" i="14" s="1"/>
  <c r="F35" i="9" s="1"/>
  <c r="E39" i="9"/>
  <c r="U40" i="14"/>
  <c r="V40" i="14" s="1"/>
  <c r="F39" i="9" s="1"/>
  <c r="E15" i="9"/>
  <c r="U16" i="14"/>
  <c r="V16" i="14" s="1"/>
  <c r="F15" i="9" s="1"/>
  <c r="U44" i="14"/>
  <c r="V44" i="14" s="1"/>
  <c r="F43" i="9" s="1"/>
  <c r="E43" i="9"/>
  <c r="E11" i="9"/>
  <c r="U12" i="14"/>
  <c r="V12" i="14" s="1"/>
  <c r="F11" i="9" s="1"/>
  <c r="U56" i="14"/>
  <c r="V56" i="14" s="1"/>
  <c r="F55" i="9" s="1"/>
  <c r="E55" i="9"/>
  <c r="E23" i="9"/>
  <c r="U24" i="14"/>
  <c r="V24" i="14" s="1"/>
  <c r="F23" i="9" s="1"/>
  <c r="U64" i="14"/>
  <c r="V64" i="14" s="1"/>
  <c r="F63" i="9" s="1"/>
  <c r="E63" i="9"/>
  <c r="D6" i="9"/>
  <c r="U52" i="14"/>
  <c r="V52" i="14" s="1"/>
  <c r="F51" i="9" s="1"/>
  <c r="E51" i="9"/>
  <c r="E19" i="9"/>
  <c r="U20" i="14"/>
  <c r="V20" i="14" s="1"/>
  <c r="F19" i="9" s="1"/>
  <c r="U48" i="14"/>
  <c r="V48" i="14" s="1"/>
  <c r="F47" i="9" s="1"/>
  <c r="E47" i="9"/>
  <c r="V30" i="14"/>
  <c r="F29" i="9" s="1"/>
  <c r="R5" i="15"/>
  <c r="S5" i="15" s="1"/>
  <c r="J4" i="9" s="1"/>
  <c r="I61" i="9"/>
  <c r="R62" i="15"/>
  <c r="S62" i="15" s="1"/>
  <c r="J61" i="9" s="1"/>
  <c r="I57" i="9"/>
  <c r="R58" i="15"/>
  <c r="S58" i="15" s="1"/>
  <c r="J57" i="9" s="1"/>
  <c r="I53" i="9"/>
  <c r="R54" i="15"/>
  <c r="S54" i="15" s="1"/>
  <c r="J53" i="9" s="1"/>
  <c r="R50" i="15"/>
  <c r="S50" i="15" s="1"/>
  <c r="J49" i="9" s="1"/>
  <c r="I49" i="9"/>
  <c r="I45" i="9"/>
  <c r="R46" i="15"/>
  <c r="S46" i="15" s="1"/>
  <c r="J45" i="9" s="1"/>
  <c r="I37" i="9"/>
  <c r="R38" i="15"/>
  <c r="S38" i="15" s="1"/>
  <c r="J37" i="9" s="1"/>
  <c r="I33" i="9"/>
  <c r="R34" i="15"/>
  <c r="S34" i="15" s="1"/>
  <c r="J33" i="9" s="1"/>
  <c r="I29" i="9"/>
  <c r="R30" i="15"/>
  <c r="S30" i="15" s="1"/>
  <c r="J29" i="9" s="1"/>
  <c r="I25" i="9"/>
  <c r="R26" i="15"/>
  <c r="S26" i="15" s="1"/>
  <c r="J25" i="9" s="1"/>
  <c r="I21" i="9"/>
  <c r="R22" i="15"/>
  <c r="S22" i="15" s="1"/>
  <c r="J21" i="9" s="1"/>
  <c r="I17" i="9"/>
  <c r="R18" i="15"/>
  <c r="S18" i="15" s="1"/>
  <c r="J17" i="9" s="1"/>
  <c r="I13" i="9"/>
  <c r="R14" i="15"/>
  <c r="S14" i="15" s="1"/>
  <c r="J13" i="9" s="1"/>
  <c r="I9" i="9"/>
  <c r="R10" i="15"/>
  <c r="S10" i="15" s="1"/>
  <c r="J9" i="9" s="1"/>
  <c r="I59" i="9"/>
  <c r="R60" i="15"/>
  <c r="S60" i="15" s="1"/>
  <c r="J59" i="9" s="1"/>
  <c r="I42" i="9"/>
  <c r="R43" i="15"/>
  <c r="S43" i="15" s="1"/>
  <c r="J42" i="9" s="1"/>
  <c r="I26" i="9"/>
  <c r="R27" i="15"/>
  <c r="S27" i="15" s="1"/>
  <c r="J26" i="9" s="1"/>
  <c r="I10" i="9"/>
  <c r="R11" i="15"/>
  <c r="S11" i="15" s="1"/>
  <c r="J10" i="9" s="1"/>
  <c r="I64" i="9"/>
  <c r="R65" i="15"/>
  <c r="S65" i="15" s="1"/>
  <c r="J64" i="9" s="1"/>
  <c r="I60" i="9"/>
  <c r="R61" i="15"/>
  <c r="S61" i="15" s="1"/>
  <c r="J60" i="9" s="1"/>
  <c r="I56" i="9"/>
  <c r="R57" i="15"/>
  <c r="S57" i="15" s="1"/>
  <c r="J56" i="9" s="1"/>
  <c r="I52" i="9"/>
  <c r="R53" i="15"/>
  <c r="S53" i="15" s="1"/>
  <c r="J52" i="9" s="1"/>
  <c r="I48" i="9"/>
  <c r="R49" i="15"/>
  <c r="S49" i="15" s="1"/>
  <c r="J48" i="9" s="1"/>
  <c r="I44" i="9"/>
  <c r="R45" i="15"/>
  <c r="S45" i="15" s="1"/>
  <c r="J44" i="9" s="1"/>
  <c r="I40" i="9"/>
  <c r="R41" i="15"/>
  <c r="S41" i="15" s="1"/>
  <c r="J40" i="9" s="1"/>
  <c r="I36" i="9"/>
  <c r="R37" i="15"/>
  <c r="S37" i="15" s="1"/>
  <c r="J36" i="9" s="1"/>
  <c r="I32" i="9"/>
  <c r="R33" i="15"/>
  <c r="S33" i="15" s="1"/>
  <c r="J32" i="9" s="1"/>
  <c r="R29" i="15"/>
  <c r="S29" i="15" s="1"/>
  <c r="J28" i="9" s="1"/>
  <c r="I28" i="9"/>
  <c r="R25" i="15"/>
  <c r="S25" i="15" s="1"/>
  <c r="J24" i="9" s="1"/>
  <c r="I24" i="9"/>
  <c r="R21" i="15"/>
  <c r="S21" i="15" s="1"/>
  <c r="J20" i="9" s="1"/>
  <c r="I20" i="9"/>
  <c r="R17" i="15"/>
  <c r="S17" i="15" s="1"/>
  <c r="J16" i="9" s="1"/>
  <c r="I16" i="9"/>
  <c r="R13" i="15"/>
  <c r="S13" i="15" s="1"/>
  <c r="J12" i="9" s="1"/>
  <c r="I12" i="9"/>
  <c r="R9" i="15"/>
  <c r="S9" i="15" s="1"/>
  <c r="J8" i="9" s="1"/>
  <c r="I8" i="9"/>
  <c r="I55" i="9"/>
  <c r="R56" i="15"/>
  <c r="S56" i="15" s="1"/>
  <c r="J55" i="9" s="1"/>
  <c r="I38" i="9"/>
  <c r="R39" i="15"/>
  <c r="S39" i="15" s="1"/>
  <c r="J38" i="9" s="1"/>
  <c r="I22" i="9"/>
  <c r="R23" i="15"/>
  <c r="S23" i="15" s="1"/>
  <c r="J22" i="9" s="1"/>
  <c r="I6" i="9"/>
  <c r="R7" i="15"/>
  <c r="S7" i="15" s="1"/>
  <c r="J6" i="9" s="1"/>
  <c r="I5" i="9"/>
  <c r="R6" i="15"/>
  <c r="S6" i="15" s="1"/>
  <c r="J5" i="9" s="1"/>
  <c r="I43" i="15"/>
  <c r="I27" i="15"/>
  <c r="I47" i="9"/>
  <c r="R48" i="15"/>
  <c r="S48" i="15" s="1"/>
  <c r="J47" i="9" s="1"/>
  <c r="I43" i="9"/>
  <c r="R44" i="15"/>
  <c r="S44" i="15" s="1"/>
  <c r="J43" i="9" s="1"/>
  <c r="I39" i="9"/>
  <c r="R40" i="15"/>
  <c r="S40" i="15" s="1"/>
  <c r="J39" i="9" s="1"/>
  <c r="I35" i="9"/>
  <c r="R36" i="15"/>
  <c r="S36" i="15" s="1"/>
  <c r="J35" i="9" s="1"/>
  <c r="I31" i="9"/>
  <c r="R32" i="15"/>
  <c r="S32" i="15" s="1"/>
  <c r="J31" i="9" s="1"/>
  <c r="I27" i="9"/>
  <c r="R28" i="15"/>
  <c r="S28" i="15" s="1"/>
  <c r="J27" i="9" s="1"/>
  <c r="I23" i="9"/>
  <c r="R24" i="15"/>
  <c r="S24" i="15" s="1"/>
  <c r="J23" i="9" s="1"/>
  <c r="I19" i="9"/>
  <c r="R20" i="15"/>
  <c r="S20" i="15" s="1"/>
  <c r="J19" i="9" s="1"/>
  <c r="I15" i="9"/>
  <c r="R16" i="15"/>
  <c r="S16" i="15" s="1"/>
  <c r="J15" i="9" s="1"/>
  <c r="I11" i="9"/>
  <c r="R12" i="15"/>
  <c r="S12" i="15" s="1"/>
  <c r="J11" i="9" s="1"/>
  <c r="I7" i="9"/>
  <c r="R8" i="15"/>
  <c r="S8" i="15" s="1"/>
  <c r="J7" i="9" s="1"/>
  <c r="I51" i="9"/>
  <c r="R52" i="15"/>
  <c r="S52" i="15" s="1"/>
  <c r="J51" i="9" s="1"/>
  <c r="I34" i="9"/>
  <c r="R35" i="15"/>
  <c r="S35" i="15" s="1"/>
  <c r="J34" i="9" s="1"/>
  <c r="I18" i="9"/>
  <c r="R19" i="15"/>
  <c r="S19" i="15" s="1"/>
  <c r="J18" i="9" s="1"/>
  <c r="K11" i="15"/>
  <c r="L11" i="15" s="1"/>
  <c r="H10" i="9" s="1"/>
  <c r="G10" i="9"/>
  <c r="I65" i="15"/>
  <c r="I61" i="15"/>
  <c r="I57" i="15"/>
  <c r="I53" i="15"/>
  <c r="I49" i="15"/>
  <c r="I45" i="15"/>
  <c r="I41" i="15"/>
  <c r="I37" i="15"/>
  <c r="I33" i="15"/>
  <c r="I29" i="15"/>
  <c r="I25" i="15"/>
  <c r="I21" i="15"/>
  <c r="I17" i="15"/>
  <c r="I13" i="15"/>
  <c r="I9" i="15"/>
  <c r="I5" i="15"/>
  <c r="I23" i="15"/>
  <c r="I7" i="15"/>
  <c r="I62" i="9"/>
  <c r="R63" i="15"/>
  <c r="S63" i="15" s="1"/>
  <c r="J62" i="9" s="1"/>
  <c r="R59" i="15"/>
  <c r="S59" i="15" s="1"/>
  <c r="J58" i="9" s="1"/>
  <c r="I58" i="9"/>
  <c r="R55" i="15"/>
  <c r="S55" i="15" s="1"/>
  <c r="J54" i="9" s="1"/>
  <c r="I54" i="9"/>
  <c r="I63" i="9"/>
  <c r="R64" i="15"/>
  <c r="S64" i="15" s="1"/>
  <c r="J63" i="9" s="1"/>
  <c r="I46" i="9"/>
  <c r="R47" i="15"/>
  <c r="S47" i="15" s="1"/>
  <c r="J46" i="9" s="1"/>
  <c r="I30" i="9"/>
  <c r="R31" i="15"/>
  <c r="S31" i="15" s="1"/>
  <c r="J30" i="9" s="1"/>
  <c r="I14" i="9"/>
  <c r="R15" i="15"/>
  <c r="S15" i="15" s="1"/>
  <c r="J14" i="9" s="1"/>
  <c r="D11" i="9"/>
  <c r="D35" i="9"/>
  <c r="D32" i="9"/>
  <c r="D36" i="9"/>
  <c r="D48" i="9"/>
  <c r="I63" i="15"/>
  <c r="I59" i="15"/>
  <c r="I50" i="15"/>
  <c r="I46" i="15"/>
  <c r="I38" i="15"/>
  <c r="I34" i="15"/>
  <c r="I30" i="15"/>
  <c r="I26" i="15"/>
  <c r="I22" i="15"/>
  <c r="I18" i="15"/>
  <c r="I14" i="15"/>
  <c r="I10" i="15"/>
  <c r="I62" i="15"/>
  <c r="I58" i="15"/>
  <c r="I54" i="15"/>
  <c r="I48" i="15"/>
  <c r="I44" i="15"/>
  <c r="I40" i="15"/>
  <c r="I36" i="15"/>
  <c r="I32" i="15"/>
  <c r="I28" i="15"/>
  <c r="I24" i="15"/>
  <c r="I20" i="15"/>
  <c r="I16" i="15"/>
  <c r="I12" i="15"/>
  <c r="I8" i="15"/>
  <c r="D44" i="9"/>
  <c r="D12" i="9"/>
  <c r="D64" i="9"/>
  <c r="D56" i="9"/>
  <c r="D24" i="9"/>
  <c r="D51" i="9"/>
  <c r="D7" i="9"/>
  <c r="D27" i="9"/>
  <c r="D43" i="9"/>
  <c r="D52" i="9"/>
  <c r="D20" i="9"/>
  <c r="D60" i="9"/>
  <c r="D28" i="9"/>
  <c r="D16" i="9"/>
  <c r="D40" i="9"/>
  <c r="D8" i="9"/>
  <c r="D59" i="9"/>
  <c r="D19" i="9"/>
  <c r="L5" i="14"/>
  <c r="C4" i="9" s="1"/>
  <c r="I50" i="9"/>
  <c r="R51" i="15"/>
  <c r="S51" i="15" s="1"/>
  <c r="J50" i="9" s="1"/>
  <c r="I55" i="15" l="1"/>
  <c r="K55" i="15" s="1"/>
  <c r="L55" i="15" s="1"/>
  <c r="H54" i="9" s="1"/>
  <c r="K60" i="15"/>
  <c r="L60" i="15" s="1"/>
  <c r="H59" i="9" s="1"/>
  <c r="D41" i="9"/>
  <c r="G14" i="9"/>
  <c r="L4" i="14"/>
  <c r="C3" i="9" s="1"/>
  <c r="S4" i="14"/>
  <c r="I42" i="15"/>
  <c r="K42" i="15" s="1"/>
  <c r="L42" i="15" s="1"/>
  <c r="I4" i="15"/>
  <c r="K4" i="15" s="1"/>
  <c r="L4" i="15" s="1"/>
  <c r="I6" i="15"/>
  <c r="K52" i="15"/>
  <c r="L52" i="15" s="1"/>
  <c r="H51" i="9" s="1"/>
  <c r="K64" i="15"/>
  <c r="L64" i="15" s="1"/>
  <c r="H63" i="9" s="1"/>
  <c r="G18" i="9"/>
  <c r="I51" i="15"/>
  <c r="K47" i="15"/>
  <c r="L47" i="15" s="1"/>
  <c r="H46" i="9" s="1"/>
  <c r="K31" i="15"/>
  <c r="L31" i="15" s="1"/>
  <c r="H30" i="9" s="1"/>
  <c r="K56" i="15"/>
  <c r="L56" i="15" s="1"/>
  <c r="H55" i="9" s="1"/>
  <c r="G34" i="9"/>
  <c r="G19" i="9"/>
  <c r="K20" i="15"/>
  <c r="L20" i="15" s="1"/>
  <c r="H19" i="9" s="1"/>
  <c r="G35" i="9"/>
  <c r="K36" i="15"/>
  <c r="L36" i="15" s="1"/>
  <c r="H35" i="9" s="1"/>
  <c r="G57" i="9"/>
  <c r="K58" i="15"/>
  <c r="L58" i="15" s="1"/>
  <c r="H57" i="9" s="1"/>
  <c r="G21" i="9"/>
  <c r="K22" i="15"/>
  <c r="L22" i="15" s="1"/>
  <c r="H21" i="9" s="1"/>
  <c r="G37" i="9"/>
  <c r="K38" i="15"/>
  <c r="L38" i="15" s="1"/>
  <c r="H37" i="9" s="1"/>
  <c r="I39" i="15"/>
  <c r="K13" i="15"/>
  <c r="L13" i="15" s="1"/>
  <c r="H12" i="9" s="1"/>
  <c r="G12" i="9"/>
  <c r="K29" i="15"/>
  <c r="L29" i="15" s="1"/>
  <c r="H28" i="9" s="1"/>
  <c r="G28" i="9"/>
  <c r="K45" i="15"/>
  <c r="L45" i="15" s="1"/>
  <c r="H44" i="9" s="1"/>
  <c r="G44" i="9"/>
  <c r="G60" i="9"/>
  <c r="K61" i="15"/>
  <c r="L61" i="15" s="1"/>
  <c r="H60" i="9" s="1"/>
  <c r="N5" i="14"/>
  <c r="O5" i="14" s="1"/>
  <c r="G7" i="9"/>
  <c r="K8" i="15"/>
  <c r="L8" i="15" s="1"/>
  <c r="H7" i="9" s="1"/>
  <c r="G23" i="9"/>
  <c r="K24" i="15"/>
  <c r="L24" i="15" s="1"/>
  <c r="H23" i="9" s="1"/>
  <c r="G39" i="9"/>
  <c r="K40" i="15"/>
  <c r="L40" i="15" s="1"/>
  <c r="H39" i="9" s="1"/>
  <c r="G61" i="9"/>
  <c r="K62" i="15"/>
  <c r="L62" i="15" s="1"/>
  <c r="H61" i="9" s="1"/>
  <c r="G9" i="9"/>
  <c r="K10" i="15"/>
  <c r="L10" i="15" s="1"/>
  <c r="H9" i="9" s="1"/>
  <c r="G25" i="9"/>
  <c r="K26" i="15"/>
  <c r="L26" i="15" s="1"/>
  <c r="H25" i="9" s="1"/>
  <c r="K59" i="15"/>
  <c r="L59" i="15" s="1"/>
  <c r="H58" i="9" s="1"/>
  <c r="G58" i="9"/>
  <c r="G8" i="9"/>
  <c r="K9" i="15"/>
  <c r="L9" i="15" s="1"/>
  <c r="H8" i="9" s="1"/>
  <c r="G24" i="9"/>
  <c r="K25" i="15"/>
  <c r="L25" i="15" s="1"/>
  <c r="H24" i="9" s="1"/>
  <c r="K41" i="15"/>
  <c r="L41" i="15" s="1"/>
  <c r="H40" i="9" s="1"/>
  <c r="G40" i="9"/>
  <c r="G56" i="9"/>
  <c r="K57" i="15"/>
  <c r="L57" i="15" s="1"/>
  <c r="H56" i="9" s="1"/>
  <c r="G11" i="9"/>
  <c r="K12" i="15"/>
  <c r="L12" i="15" s="1"/>
  <c r="H11" i="9" s="1"/>
  <c r="G27" i="9"/>
  <c r="K28" i="15"/>
  <c r="L28" i="15" s="1"/>
  <c r="H27" i="9" s="1"/>
  <c r="G43" i="9"/>
  <c r="K44" i="15"/>
  <c r="L44" i="15" s="1"/>
  <c r="H43" i="9" s="1"/>
  <c r="G13" i="9"/>
  <c r="K14" i="15"/>
  <c r="L14" i="15" s="1"/>
  <c r="H13" i="9" s="1"/>
  <c r="G29" i="9"/>
  <c r="K30" i="15"/>
  <c r="L30" i="15" s="1"/>
  <c r="H29" i="9" s="1"/>
  <c r="G45" i="9"/>
  <c r="K46" i="15"/>
  <c r="L46" i="15" s="1"/>
  <c r="H45" i="9" s="1"/>
  <c r="K63" i="15"/>
  <c r="L63" i="15" s="1"/>
  <c r="H62" i="9" s="1"/>
  <c r="G62" i="9"/>
  <c r="G6" i="9"/>
  <c r="K7" i="15"/>
  <c r="L7" i="15" s="1"/>
  <c r="H6" i="9" s="1"/>
  <c r="K21" i="15"/>
  <c r="L21" i="15" s="1"/>
  <c r="H20" i="9" s="1"/>
  <c r="G20" i="9"/>
  <c r="G36" i="9"/>
  <c r="K37" i="15"/>
  <c r="L37" i="15" s="1"/>
  <c r="H36" i="9" s="1"/>
  <c r="G52" i="9"/>
  <c r="K53" i="15"/>
  <c r="L53" i="15" s="1"/>
  <c r="H52" i="9" s="1"/>
  <c r="K27" i="15"/>
  <c r="L27" i="15" s="1"/>
  <c r="H26" i="9" s="1"/>
  <c r="G26" i="9"/>
  <c r="K6" i="15"/>
  <c r="L6" i="15" s="1"/>
  <c r="H5" i="9" s="1"/>
  <c r="G5" i="9"/>
  <c r="G15" i="9"/>
  <c r="K16" i="15"/>
  <c r="L16" i="15" s="1"/>
  <c r="H15" i="9" s="1"/>
  <c r="G31" i="9"/>
  <c r="K32" i="15"/>
  <c r="L32" i="15" s="1"/>
  <c r="H31" i="9" s="1"/>
  <c r="G47" i="9"/>
  <c r="K48" i="15"/>
  <c r="L48" i="15" s="1"/>
  <c r="H47" i="9" s="1"/>
  <c r="G53" i="9"/>
  <c r="K54" i="15"/>
  <c r="L54" i="15" s="1"/>
  <c r="H53" i="9" s="1"/>
  <c r="G17" i="9"/>
  <c r="K18" i="15"/>
  <c r="L18" i="15" s="1"/>
  <c r="H17" i="9" s="1"/>
  <c r="G33" i="9"/>
  <c r="K34" i="15"/>
  <c r="L34" i="15" s="1"/>
  <c r="H33" i="9" s="1"/>
  <c r="G49" i="9"/>
  <c r="K50" i="15"/>
  <c r="L50" i="15" s="1"/>
  <c r="H49" i="9" s="1"/>
  <c r="G22" i="9"/>
  <c r="K23" i="15"/>
  <c r="L23" i="15" s="1"/>
  <c r="H22" i="9" s="1"/>
  <c r="K5" i="15"/>
  <c r="L5" i="15" s="1"/>
  <c r="H4" i="9" s="1"/>
  <c r="G4" i="9"/>
  <c r="G16" i="9"/>
  <c r="K17" i="15"/>
  <c r="L17" i="15" s="1"/>
  <c r="H16" i="9" s="1"/>
  <c r="G32" i="9"/>
  <c r="K33" i="15"/>
  <c r="L33" i="15" s="1"/>
  <c r="H32" i="9" s="1"/>
  <c r="G48" i="9"/>
  <c r="K49" i="15"/>
  <c r="L49" i="15" s="1"/>
  <c r="H48" i="9" s="1"/>
  <c r="G64" i="9"/>
  <c r="K65" i="15"/>
  <c r="L65" i="15" s="1"/>
  <c r="H64" i="9" s="1"/>
  <c r="K43" i="15"/>
  <c r="L43" i="15" s="1"/>
  <c r="H42" i="9" s="1"/>
  <c r="G42" i="9"/>
  <c r="K51" i="15"/>
  <c r="L51" i="15" s="1"/>
  <c r="H50" i="9" s="1"/>
  <c r="G50" i="9"/>
  <c r="G54" i="9" l="1"/>
  <c r="N4" i="14"/>
  <c r="O4" i="14" s="1"/>
  <c r="J41" i="9"/>
  <c r="H41" i="9"/>
  <c r="P4" i="15"/>
  <c r="R4" i="15" s="1"/>
  <c r="S4" i="15" s="1"/>
  <c r="U4" i="14"/>
  <c r="V4" i="14" s="1"/>
  <c r="F3" i="9" s="1"/>
  <c r="E3" i="9"/>
  <c r="P42" i="15"/>
  <c r="R42" i="15" s="1"/>
  <c r="S42" i="15" s="1"/>
  <c r="I3" i="9"/>
  <c r="G3" i="9"/>
  <c r="D4" i="9"/>
  <c r="G38" i="9"/>
  <c r="K39" i="15"/>
  <c r="L39" i="15" s="1"/>
  <c r="H38" i="9" s="1"/>
  <c r="D3" i="9" l="1"/>
  <c r="H3" i="9" s="1"/>
  <c r="T4" i="14"/>
  <c r="J3" i="9" l="1"/>
</calcChain>
</file>

<file path=xl/sharedStrings.xml><?xml version="1.0" encoding="utf-8"?>
<sst xmlns="http://schemas.openxmlformats.org/spreadsheetml/2006/main" count="949" uniqueCount="302">
  <si>
    <t>75-71-8</t>
  </si>
  <si>
    <t>74-87-3</t>
  </si>
  <si>
    <t>76-14-2</t>
  </si>
  <si>
    <t>75-01-4</t>
  </si>
  <si>
    <t>74-83-9</t>
  </si>
  <si>
    <t>75-00-3</t>
  </si>
  <si>
    <t>75-69-4</t>
  </si>
  <si>
    <t>75-35-4</t>
  </si>
  <si>
    <t>76-13-1</t>
  </si>
  <si>
    <t>75-09-2</t>
  </si>
  <si>
    <t>75-34-3</t>
  </si>
  <si>
    <t>156-59-2</t>
  </si>
  <si>
    <t>67-66-3</t>
  </si>
  <si>
    <t>71-55-6</t>
  </si>
  <si>
    <t>107-06-2</t>
  </si>
  <si>
    <t>71-43-2</t>
  </si>
  <si>
    <t>56-23-5</t>
  </si>
  <si>
    <t>78-87-5</t>
  </si>
  <si>
    <t>79-01-6</t>
  </si>
  <si>
    <t>10061-01-5</t>
  </si>
  <si>
    <t>10061-02-6</t>
  </si>
  <si>
    <t>108-88-3</t>
  </si>
  <si>
    <t>79-00-5</t>
  </si>
  <si>
    <t>106-93-4</t>
  </si>
  <si>
    <t>127-18-4</t>
  </si>
  <si>
    <t>108-90-7</t>
  </si>
  <si>
    <t>100-41-4</t>
  </si>
  <si>
    <t>95-47-6</t>
  </si>
  <si>
    <t>100-42-5</t>
  </si>
  <si>
    <t>79-34-5</t>
  </si>
  <si>
    <t>108-67-8</t>
  </si>
  <si>
    <t>95-63-6</t>
  </si>
  <si>
    <t>541-73-1</t>
  </si>
  <si>
    <t>106-46-7</t>
  </si>
  <si>
    <t>95-50-1</t>
  </si>
  <si>
    <t>120-82-1</t>
  </si>
  <si>
    <t>87-68-3</t>
  </si>
  <si>
    <t>109-99-9</t>
  </si>
  <si>
    <t>67-64-1</t>
  </si>
  <si>
    <t>78-93-3</t>
  </si>
  <si>
    <t>110-54-3</t>
  </si>
  <si>
    <t>1634-04-4</t>
  </si>
  <si>
    <t>124-48-1</t>
  </si>
  <si>
    <t>106-99-0</t>
  </si>
  <si>
    <t>75-15-0</t>
  </si>
  <si>
    <t>108-05-4</t>
  </si>
  <si>
    <t>110-82-7</t>
  </si>
  <si>
    <t>141-78-6</t>
  </si>
  <si>
    <t>108-10-1</t>
  </si>
  <si>
    <t>591-78-6</t>
  </si>
  <si>
    <t>75-25-2</t>
  </si>
  <si>
    <t>156-60-5</t>
  </si>
  <si>
    <t>75-27-4</t>
  </si>
  <si>
    <t>142-82-5</t>
  </si>
  <si>
    <t>115-07-1</t>
  </si>
  <si>
    <t>622-96-8</t>
  </si>
  <si>
    <t>108-38-3</t>
  </si>
  <si>
    <t>NA</t>
  </si>
  <si>
    <t>Chemical</t>
  </si>
  <si>
    <t>CAS #</t>
  </si>
  <si>
    <t>Acetone</t>
  </si>
  <si>
    <t>Benzene</t>
  </si>
  <si>
    <t>Bromoform</t>
  </si>
  <si>
    <t>1,3-Butadiene</t>
  </si>
  <si>
    <t>Chlorobenzene</t>
  </si>
  <si>
    <t>Chloroform</t>
  </si>
  <si>
    <t>Cyclohexane</t>
  </si>
  <si>
    <t>Dibromochloromethane</t>
  </si>
  <si>
    <t>1,2-Dichlorobenzene</t>
  </si>
  <si>
    <t>1,3-Dichlorobenzene</t>
  </si>
  <si>
    <t>1,4-Dichlorobenzene</t>
  </si>
  <si>
    <t>1,1-Dichloroethane</t>
  </si>
  <si>
    <t>1,2-Dichloroethane</t>
  </si>
  <si>
    <t>1,2-Dichloropropane</t>
  </si>
  <si>
    <t>Ethylbenzene</t>
  </si>
  <si>
    <t>4-Ethyltoluene</t>
  </si>
  <si>
    <t>2-Hexanone</t>
  </si>
  <si>
    <t>Methylene Chloride (Dichloromethane)</t>
  </si>
  <si>
    <t>Propylene (Methylethylene)</t>
  </si>
  <si>
    <t>Styrene</t>
  </si>
  <si>
    <t>1,1,2,2-Tetrachloroethane</t>
  </si>
  <si>
    <t>Tetrahydrofuran</t>
  </si>
  <si>
    <t>Toluene (Methylbenzene)</t>
  </si>
  <si>
    <t>1,2,4-Trichlorobenzene</t>
  </si>
  <si>
    <t>1,1,2-Trichloroethane</t>
  </si>
  <si>
    <t>1,2,4-Trimethylbenzene</t>
  </si>
  <si>
    <t>1,3,5-Trimethylbenzene</t>
  </si>
  <si>
    <t>1,1-Dichloroethene (DCE)</t>
  </si>
  <si>
    <t>Tetrachloroethylene (PCE)</t>
  </si>
  <si>
    <t>1,1,2-Trichlorotrifluoroethane (CFC-113)</t>
  </si>
  <si>
    <t>n-Heptane</t>
  </si>
  <si>
    <t>n-Hexane</t>
  </si>
  <si>
    <t>Ethyl acetate</t>
  </si>
  <si>
    <t>Methyl-tert-butyl ether (MTBE)</t>
  </si>
  <si>
    <t>1,1,1-Trichloroethane (Methyl chloroform)</t>
  </si>
  <si>
    <t>Vinyl acetate</t>
  </si>
  <si>
    <t>Carbon disulfide</t>
  </si>
  <si>
    <t>Carbon tetrachloride</t>
  </si>
  <si>
    <t>Chloromethane (Methyl chloride)</t>
  </si>
  <si>
    <t>1,2-Dibromoethane (Ethylene dibromide)</t>
  </si>
  <si>
    <t>Trichloroethylene (TCE)</t>
  </si>
  <si>
    <t>91-57-6</t>
  </si>
  <si>
    <t>91-20-3</t>
  </si>
  <si>
    <t>2-Methylnapthalene</t>
  </si>
  <si>
    <t>Dichlorotetrafluoroethane</t>
  </si>
  <si>
    <t>Dichlorodifluoromethane (Freon 12)</t>
  </si>
  <si>
    <t>Ethanol</t>
  </si>
  <si>
    <t>67-63-0</t>
  </si>
  <si>
    <t>Benzyl chloride</t>
  </si>
  <si>
    <t>100-44-7</t>
  </si>
  <si>
    <t>64-17-5</t>
  </si>
  <si>
    <t>Naphthalene</t>
  </si>
  <si>
    <t>Bromomethane (Methyl bromide)</t>
  </si>
  <si>
    <t>Hexachlorobutadiene</t>
  </si>
  <si>
    <r>
      <t>trans-1,3-Dichloropropene</t>
    </r>
    <r>
      <rPr>
        <vertAlign val="superscript"/>
        <sz val="10"/>
        <rFont val="Arial"/>
        <family val="2"/>
      </rPr>
      <t>2</t>
    </r>
  </si>
  <si>
    <r>
      <t>cis-1,3-Dichloropropene</t>
    </r>
    <r>
      <rPr>
        <vertAlign val="superscript"/>
        <sz val="10"/>
        <rFont val="Arial"/>
        <family val="2"/>
      </rPr>
      <t>2</t>
    </r>
  </si>
  <si>
    <t>Isopropanol (2-propanol, isopropyl alcohol)</t>
  </si>
  <si>
    <t>Methyl ethyl ketone (MEK, 2-Butanone)</t>
  </si>
  <si>
    <t>Methyl isobutyl ketone (MIBK, 4-Methyl-2-pentanone)</t>
  </si>
  <si>
    <t>Cancer ISV</t>
  </si>
  <si>
    <t>Noncancer ISV</t>
  </si>
  <si>
    <t>Final ISV</t>
  </si>
  <si>
    <t>Basis</t>
  </si>
  <si>
    <t>33X ISV</t>
  </si>
  <si>
    <t>Cancer EISV</t>
  </si>
  <si>
    <t>Noncancer EISV</t>
  </si>
  <si>
    <t>Final EISV</t>
  </si>
  <si>
    <t>33X EISV</t>
  </si>
  <si>
    <t>RfC</t>
  </si>
  <si>
    <t>IUR</t>
  </si>
  <si>
    <t>Cancer ISV w/ADAFs</t>
  </si>
  <si>
    <t>RESIDENTIAL ISVs</t>
  </si>
  <si>
    <t>RfC Source</t>
  </si>
  <si>
    <t>IUR Source</t>
  </si>
  <si>
    <t>IRIS (2000)</t>
  </si>
  <si>
    <t>PPRTV (2008)</t>
  </si>
  <si>
    <t>IRIS (2002)</t>
  </si>
  <si>
    <t>MDH (2010)</t>
  </si>
  <si>
    <t>33X ISV       2 sig digits</t>
  </si>
  <si>
    <t>EISV             2 sig digits</t>
  </si>
  <si>
    <t>33X EISV   2 sig digits</t>
  </si>
  <si>
    <t>IRIS (2010)</t>
  </si>
  <si>
    <t>PPRTV (2006)</t>
  </si>
  <si>
    <t>IRIS (1991)</t>
  </si>
  <si>
    <t>IRIS (2003)</t>
  </si>
  <si>
    <t>IRIS (2004)</t>
  </si>
  <si>
    <t>ATSDR (2006)</t>
  </si>
  <si>
    <t>IRIS (1987)</t>
  </si>
  <si>
    <t>PPRTV (2010)</t>
  </si>
  <si>
    <t>PPRTV (2016)</t>
  </si>
  <si>
    <t>PPRTV (2013)</t>
  </si>
  <si>
    <t>ATSDR (2010)</t>
  </si>
  <si>
    <t>CalEPA (2007)</t>
  </si>
  <si>
    <t>IRIS (2005)</t>
  </si>
  <si>
    <t>IRIS (2009)</t>
  </si>
  <si>
    <t>PPRTV (2014)</t>
  </si>
  <si>
    <t>IRIS (2011)</t>
  </si>
  <si>
    <t>CalEPA (2000)</t>
  </si>
  <si>
    <t>MDH (2014)</t>
  </si>
  <si>
    <t>IRIS (2012)</t>
  </si>
  <si>
    <t>ATSDR (2017)</t>
  </si>
  <si>
    <t>PPRTV (2009)</t>
  </si>
  <si>
    <t>PPRTV (2011)</t>
  </si>
  <si>
    <t>IRIS (2016)</t>
  </si>
  <si>
    <t>PPRTV (2007)</t>
  </si>
  <si>
    <t xml:space="preserve">CalEPA </t>
  </si>
  <si>
    <t>CalEPA</t>
  </si>
  <si>
    <t>NA - No appropriate toxicity data available to support development of an ISV</t>
  </si>
  <si>
    <t>CalEPA (2002)</t>
  </si>
  <si>
    <r>
      <t xml:space="preserve">Residential ISVs           </t>
    </r>
    <r>
      <rPr>
        <sz val="10"/>
        <rFont val="Arial"/>
        <family val="2"/>
      </rPr>
      <t>(µg/m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)</t>
    </r>
  </si>
  <si>
    <r>
      <t xml:space="preserve">Residential 33X ISVs </t>
    </r>
    <r>
      <rPr>
        <sz val="10"/>
        <rFont val="Arial"/>
        <family val="2"/>
      </rPr>
      <t>(µg/m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)</t>
    </r>
  </si>
  <si>
    <r>
      <t xml:space="preserve">Residential EISVs </t>
    </r>
    <r>
      <rPr>
        <sz val="10"/>
        <rFont val="Arial"/>
        <family val="2"/>
      </rPr>
      <t>(µg/m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)</t>
    </r>
  </si>
  <si>
    <r>
      <t>Residential 33X EISVs</t>
    </r>
    <r>
      <rPr>
        <sz val="10"/>
        <rFont val="Arial"/>
        <family val="2"/>
      </rPr>
      <t xml:space="preserve"> (µg/m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)</t>
    </r>
  </si>
  <si>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 xml:space="preserve"> based on 1,3-Dichloropropene cas # 542-75-6</t>
    </r>
  </si>
  <si>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 xml:space="preserve"> based on a subchronic RfC </t>
    </r>
  </si>
  <si>
    <t>Commercial/Industrial ISVs</t>
  </si>
  <si>
    <t>NA = not available</t>
  </si>
  <si>
    <t>Notes:</t>
  </si>
  <si>
    <r>
      <t>Bromodichloromethane</t>
    </r>
    <r>
      <rPr>
        <vertAlign val="superscript"/>
        <sz val="10"/>
        <rFont val="Arial"/>
        <family val="2"/>
      </rPr>
      <t>1</t>
    </r>
  </si>
  <si>
    <r>
      <t>Chloroethane (Ethyl chloride)</t>
    </r>
    <r>
      <rPr>
        <vertAlign val="superscript"/>
        <sz val="10"/>
        <rFont val="Arial"/>
        <family val="2"/>
      </rPr>
      <t>1</t>
    </r>
  </si>
  <si>
    <r>
      <t>Trichlorofluoromethane (Freon 11)</t>
    </r>
    <r>
      <rPr>
        <vertAlign val="superscript"/>
        <sz val="10"/>
        <rFont val="Arial"/>
        <family val="2"/>
      </rPr>
      <t>1</t>
    </r>
  </si>
  <si>
    <t>MDH (2004/2017)</t>
  </si>
  <si>
    <t xml:space="preserve">Benzene </t>
  </si>
  <si>
    <r>
      <rPr>
        <vertAlign val="superscript"/>
        <sz val="10"/>
        <rFont val="Arial"/>
        <family val="2"/>
      </rPr>
      <t>5</t>
    </r>
    <r>
      <rPr>
        <sz val="10"/>
        <rFont val="Arial"/>
        <family val="2"/>
      </rPr>
      <t xml:space="preserve"> based on total xylenes cas # 1330-20-7</t>
    </r>
  </si>
  <si>
    <t>CalEPA (2001)</t>
  </si>
  <si>
    <t>Volatile laboratory data may be reported in units of Part Per Million By Volume (PPMV), Part Per Billion By Volume (PPBV),</t>
  </si>
  <si>
    <t>Unit Conversion</t>
  </si>
  <si>
    <t>MW (g/mol)</t>
  </si>
  <si>
    <t>Enter (ppbv)</t>
  </si>
  <si>
    <t>To Obtain ppbv (25º C)</t>
  </si>
  <si>
    <t>Bromodichloromethane</t>
  </si>
  <si>
    <t>Bromomethane (Methyl Bromide)</t>
  </si>
  <si>
    <t>Chloroethane (Ethyl chloride)</t>
  </si>
  <si>
    <t>cis-1,3-Dichloropropene</t>
  </si>
  <si>
    <t>trans-1,3-Dichloropropene</t>
  </si>
  <si>
    <t>Dichlorotetrafluoromethane</t>
  </si>
  <si>
    <t>Trichlorofluoromethane (Freon 11)</t>
  </si>
  <si>
    <t>Vinyl chloride</t>
  </si>
  <si>
    <t>m&amp;p-Xylene</t>
  </si>
  <si>
    <t>o-Xylene</t>
  </si>
  <si>
    <t>ppbv - part per billion by volume</t>
  </si>
  <si>
    <r>
      <t>Concentration (ppbv) = Concentration (</t>
    </r>
    <r>
      <rPr>
        <sz val="9"/>
        <rFont val="Calibri"/>
        <family val="2"/>
      </rPr>
      <t>µ</t>
    </r>
    <r>
      <rPr>
        <sz val="9"/>
        <rFont val="Arial"/>
        <family val="2"/>
      </rPr>
      <t>g/m</t>
    </r>
    <r>
      <rPr>
        <vertAlign val="superscript"/>
        <sz val="9"/>
        <rFont val="Arial"/>
        <family val="2"/>
      </rPr>
      <t>3</t>
    </r>
    <r>
      <rPr>
        <sz val="9"/>
        <rFont val="Arial"/>
        <family val="2"/>
      </rPr>
      <t>) * 24.46/MW @ 25ºC</t>
    </r>
  </si>
  <si>
    <r>
      <t>To Obtain μg/m</t>
    </r>
    <r>
      <rPr>
        <b/>
        <vertAlign val="superscript"/>
        <sz val="9"/>
        <rFont val="Arial"/>
        <family val="2"/>
      </rPr>
      <t>3</t>
    </r>
    <r>
      <rPr>
        <b/>
        <sz val="9"/>
        <rFont val="Arial"/>
        <family val="2"/>
      </rPr>
      <t xml:space="preserve"> (25º C)</t>
    </r>
  </si>
  <si>
    <t>Vapor Concentration Unit Conversions</t>
  </si>
  <si>
    <t>Final ISV     2 sig digits</t>
  </si>
  <si>
    <t>33X EISV     2 sig digits</t>
  </si>
  <si>
    <r>
      <t xml:space="preserve">Commercial/
Industrial  ISVs     </t>
    </r>
    <r>
      <rPr>
        <sz val="10"/>
        <rFont val="Arial"/>
        <family val="2"/>
      </rPr>
      <t>(µg/m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)</t>
    </r>
  </si>
  <si>
    <r>
      <t xml:space="preserve">Commercial/
Industrial 33X ISVs </t>
    </r>
    <r>
      <rPr>
        <sz val="10"/>
        <rFont val="Arial"/>
        <family val="2"/>
      </rPr>
      <t>(µg/m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)</t>
    </r>
  </si>
  <si>
    <r>
      <t xml:space="preserve">Commercial/
Industrial EISVs   </t>
    </r>
    <r>
      <rPr>
        <sz val="10"/>
        <rFont val="Arial"/>
        <family val="2"/>
      </rPr>
      <t xml:space="preserve"> (µg/m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)</t>
    </r>
  </si>
  <si>
    <r>
      <t>Commercial/
Industrial 33X EISVs</t>
    </r>
    <r>
      <rPr>
        <sz val="10"/>
        <rFont val="Arial"/>
        <family val="2"/>
      </rPr>
      <t xml:space="preserve"> (µg/m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)</t>
    </r>
  </si>
  <si>
    <t>ATSDR (2020)</t>
  </si>
  <si>
    <t>MDH (2020)</t>
  </si>
  <si>
    <t>MDH  (2020)</t>
  </si>
  <si>
    <r>
      <t>m&amp;p-Xylene</t>
    </r>
    <r>
      <rPr>
        <vertAlign val="superscript"/>
        <sz val="10"/>
        <rFont val="Arial"/>
        <family val="2"/>
      </rPr>
      <t>5</t>
    </r>
  </si>
  <si>
    <r>
      <t>o-Xylene</t>
    </r>
    <r>
      <rPr>
        <vertAlign val="superscript"/>
        <sz val="10"/>
        <rFont val="Arial"/>
        <family val="2"/>
      </rPr>
      <t>5</t>
    </r>
  </si>
  <si>
    <r>
      <t>Vinyl chloride</t>
    </r>
    <r>
      <rPr>
        <vertAlign val="superscript"/>
        <sz val="10"/>
        <rFont val="Arial"/>
        <family val="2"/>
      </rPr>
      <t>4</t>
    </r>
  </si>
  <si>
    <r>
      <rPr>
        <vertAlign val="superscript"/>
        <sz val="10"/>
        <rFont val="Arial"/>
        <family val="2"/>
      </rPr>
      <t>4</t>
    </r>
    <r>
      <rPr>
        <sz val="10"/>
        <rFont val="Arial"/>
        <family val="2"/>
      </rPr>
      <t xml:space="preserve"> the vinyl chloride equation is unique, see ISV TSD</t>
    </r>
  </si>
  <si>
    <r>
      <rPr>
        <vertAlign val="superscript"/>
        <sz val="10"/>
        <rFont val="Arial"/>
        <family val="2"/>
      </rPr>
      <t>4</t>
    </r>
    <r>
      <rPr>
        <sz val="10"/>
        <rFont val="Arial"/>
        <family val="2"/>
      </rPr>
      <t xml:space="preserve"> the vinyl chloride commercial/industrial ISV is not protective if children are present, see ISV TSD</t>
    </r>
  </si>
  <si>
    <t>Updates</t>
  </si>
  <si>
    <t>Date</t>
  </si>
  <si>
    <t xml:space="preserve">Previous </t>
  </si>
  <si>
    <t>January 2021</t>
  </si>
  <si>
    <t>no trans-1,2-Dichloroethylene ISVs - listed as NA</t>
  </si>
  <si>
    <r>
      <t xml:space="preserve">The MPCA Remediation Division encourages laboratories to report vapor results in units of </t>
    </r>
    <r>
      <rPr>
        <b/>
        <sz val="10"/>
        <color rgb="FFFF0000"/>
        <rFont val="Arial"/>
        <family val="2"/>
      </rPr>
      <t>µ</t>
    </r>
    <r>
      <rPr>
        <b/>
        <sz val="10"/>
        <color indexed="10"/>
        <rFont val="Arial"/>
        <family val="2"/>
      </rPr>
      <t>g/m</t>
    </r>
    <r>
      <rPr>
        <b/>
        <vertAlign val="superscript"/>
        <sz val="10"/>
        <color indexed="10"/>
        <rFont val="Arial"/>
        <family val="2"/>
      </rPr>
      <t xml:space="preserve">3 </t>
    </r>
    <r>
      <rPr>
        <b/>
        <sz val="10"/>
        <color indexed="10"/>
        <rFont val="Arial"/>
        <family val="2"/>
      </rPr>
      <t>for consistency with MPCA Intrusion Screening Values.</t>
    </r>
  </si>
  <si>
    <r>
      <t xml:space="preserve">  From PPBV to µg/m</t>
    </r>
    <r>
      <rPr>
        <b/>
        <vertAlign val="superscript"/>
        <sz val="10"/>
        <rFont val="Arial"/>
        <family val="2"/>
      </rPr>
      <t>3</t>
    </r>
  </si>
  <si>
    <r>
      <t>From µg/m</t>
    </r>
    <r>
      <rPr>
        <b/>
        <vertAlign val="superscript"/>
        <sz val="10"/>
        <rFont val="Arial"/>
        <family val="2"/>
      </rPr>
      <t>3</t>
    </r>
    <r>
      <rPr>
        <b/>
        <sz val="10"/>
        <rFont val="Arial"/>
        <family val="2"/>
      </rPr>
      <t xml:space="preserve"> to PPBV</t>
    </r>
  </si>
  <si>
    <r>
      <t>Enter (µg/m</t>
    </r>
    <r>
      <rPr>
        <b/>
        <vertAlign val="superscript"/>
        <sz val="9"/>
        <rFont val="Arial"/>
        <family val="2"/>
      </rPr>
      <t>3</t>
    </r>
    <r>
      <rPr>
        <b/>
        <sz val="9"/>
        <rFont val="Arial"/>
        <family val="2"/>
      </rPr>
      <t>)</t>
    </r>
  </si>
  <si>
    <r>
      <t>Concentration (µg/m</t>
    </r>
    <r>
      <rPr>
        <vertAlign val="superscript"/>
        <sz val="9"/>
        <rFont val="Arial"/>
        <family val="2"/>
      </rPr>
      <t>3</t>
    </r>
    <r>
      <rPr>
        <sz val="9"/>
        <rFont val="Arial"/>
        <family val="2"/>
      </rPr>
      <t>) = Concentration (PPBV) * MW/24.46 @ 25ºC</t>
    </r>
  </si>
  <si>
    <t>ISV TSD updates: addition of contaminant-specific information for benzene, 1,3-butadiene, 1,2-dichloroethane, and MEK; minor text clarifications</t>
  </si>
  <si>
    <t>Update</t>
  </si>
  <si>
    <r>
      <t>milligrams per cubic meter (mg/m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), or micrograms per cubic meter (µg/m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) based on laboratory method or laboratory protocol.</t>
    </r>
  </si>
  <si>
    <t>cis-1,2-Dichloroethylene</t>
  </si>
  <si>
    <t>trans-1,2-Dichloroethylene</t>
  </si>
  <si>
    <t>Acute RfC</t>
  </si>
  <si>
    <t>Acute RfCSource</t>
  </si>
  <si>
    <t>Chronic/ Subchronic ISV</t>
  </si>
  <si>
    <t>ATSDR (2024)</t>
  </si>
  <si>
    <t>ATSDR (2023)</t>
  </si>
  <si>
    <t>ATSDR (2022)</t>
  </si>
  <si>
    <t>MDH, 2014</t>
  </si>
  <si>
    <t>(ATSDR, 2022)</t>
  </si>
  <si>
    <t>ATSDR (2000)</t>
  </si>
  <si>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 xml:space="preserve"> based on a subchronic RfC</t>
    </r>
  </si>
  <si>
    <r>
      <rPr>
        <vertAlign val="superscript"/>
        <sz val="10"/>
        <rFont val="Arial"/>
        <family val="2"/>
      </rPr>
      <t xml:space="preserve">3 </t>
    </r>
    <r>
      <rPr>
        <sz val="10"/>
        <rFont val="Arial"/>
        <family val="2"/>
      </rPr>
      <t>based on 1,3-Dichloropropene cas # 542-75-6</t>
    </r>
  </si>
  <si>
    <r>
      <rPr>
        <vertAlign val="superscript"/>
        <sz val="10"/>
        <rFont val="Arial"/>
        <family val="2"/>
      </rPr>
      <t>4</t>
    </r>
    <r>
      <rPr>
        <sz val="10"/>
        <rFont val="Arial"/>
        <family val="2"/>
      </rPr>
      <t xml:space="preserve"> based on a short-term RfC</t>
    </r>
  </si>
  <si>
    <r>
      <rPr>
        <vertAlign val="superscript"/>
        <sz val="10"/>
        <rFont val="Arial"/>
        <family val="2"/>
      </rPr>
      <t>5</t>
    </r>
    <r>
      <rPr>
        <sz val="10"/>
        <rFont val="Arial"/>
        <family val="2"/>
      </rPr>
      <t xml:space="preserve"> if a person who is pregnant or may become pregnant is present, expedited action may be needed when TCE exceeds the ISVs and/or 33X ISVs (rather than EISVs/33X EISVs) </t>
    </r>
  </si>
  <si>
    <r>
      <rPr>
        <vertAlign val="superscript"/>
        <sz val="10"/>
        <rFont val="Arial"/>
        <family val="2"/>
      </rPr>
      <t>6</t>
    </r>
    <r>
      <rPr>
        <sz val="10"/>
        <rFont val="Arial"/>
        <family val="2"/>
      </rPr>
      <t xml:space="preserve"> the vinyl chloride commercial/industrial ISV is not protective if children are present, see ISV Technical Support Document</t>
    </r>
  </si>
  <si>
    <r>
      <rPr>
        <vertAlign val="superscript"/>
        <sz val="10"/>
        <rFont val="Arial"/>
        <family val="2"/>
      </rPr>
      <t>7</t>
    </r>
    <r>
      <rPr>
        <sz val="10"/>
        <rFont val="Arial"/>
        <family val="2"/>
      </rPr>
      <t xml:space="preserve"> based on total xylenes cas # 1330-20-7</t>
    </r>
  </si>
  <si>
    <r>
      <t>m&amp;p-Xylene</t>
    </r>
    <r>
      <rPr>
        <b/>
        <vertAlign val="superscript"/>
        <sz val="10"/>
        <rFont val="Arial"/>
        <family val="2"/>
      </rPr>
      <t>7</t>
    </r>
  </si>
  <si>
    <r>
      <t>o-Xylene</t>
    </r>
    <r>
      <rPr>
        <b/>
        <vertAlign val="superscript"/>
        <sz val="10"/>
        <rFont val="Arial"/>
        <family val="2"/>
      </rPr>
      <t>7</t>
    </r>
  </si>
  <si>
    <r>
      <t>Vinyl chloride</t>
    </r>
    <r>
      <rPr>
        <b/>
        <vertAlign val="superscript"/>
        <sz val="10"/>
        <rFont val="Arial"/>
        <family val="2"/>
      </rPr>
      <t>6</t>
    </r>
  </si>
  <si>
    <r>
      <t>Trichloroethylene (TCE)</t>
    </r>
    <r>
      <rPr>
        <b/>
        <vertAlign val="superscript"/>
        <sz val="10"/>
        <rFont val="Arial"/>
        <family val="2"/>
      </rPr>
      <t>5</t>
    </r>
  </si>
  <si>
    <r>
      <t>2-Methylnapthalene</t>
    </r>
    <r>
      <rPr>
        <b/>
        <vertAlign val="superscript"/>
        <sz val="10"/>
        <rFont val="Arial"/>
        <family val="2"/>
      </rPr>
      <t>4</t>
    </r>
  </si>
  <si>
    <r>
      <t>trans-1,3-Dichloropropene</t>
    </r>
    <r>
      <rPr>
        <b/>
        <vertAlign val="superscript"/>
        <sz val="10"/>
        <rFont val="Arial"/>
        <family val="2"/>
      </rPr>
      <t>3</t>
    </r>
  </si>
  <si>
    <r>
      <t>cis-1,3-Dichloropropene</t>
    </r>
    <r>
      <rPr>
        <b/>
        <vertAlign val="superscript"/>
        <sz val="10"/>
        <rFont val="Arial"/>
        <family val="2"/>
      </rPr>
      <t>3</t>
    </r>
  </si>
  <si>
    <r>
      <t>Bromodichloromethane</t>
    </r>
    <r>
      <rPr>
        <b/>
        <vertAlign val="superscript"/>
        <sz val="10"/>
        <rFont val="Arial"/>
        <family val="2"/>
      </rPr>
      <t>2</t>
    </r>
  </si>
  <si>
    <r>
      <t>Chloroethane (Ethyl chloride)</t>
    </r>
    <r>
      <rPr>
        <b/>
        <vertAlign val="superscript"/>
        <sz val="10"/>
        <rFont val="Arial"/>
        <family val="2"/>
      </rPr>
      <t>2</t>
    </r>
  </si>
  <si>
    <r>
      <t>Methyl ethyl ketone (MEK, 2-Butanone)</t>
    </r>
    <r>
      <rPr>
        <b/>
        <vertAlign val="superscript"/>
        <sz val="10"/>
        <rFont val="Arial"/>
        <family val="2"/>
      </rPr>
      <t>1</t>
    </r>
  </si>
  <si>
    <r>
      <t>Acetone</t>
    </r>
    <r>
      <rPr>
        <b/>
        <vertAlign val="superscript"/>
        <sz val="10"/>
        <rFont val="Arial"/>
        <family val="2"/>
      </rPr>
      <t>1</t>
    </r>
  </si>
  <si>
    <r>
      <t>Trichlorofluoromethane (Freon 11)</t>
    </r>
    <r>
      <rPr>
        <b/>
        <vertAlign val="superscript"/>
        <sz val="10"/>
        <rFont val="Arial"/>
        <family val="2"/>
      </rPr>
      <t>2</t>
    </r>
  </si>
  <si>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 xml:space="preserve"> based on an acute RfC - no other toxicity value is available. When using the acute RfC, the RfC is used as the ISV/EISV, across the table, without adjusting for exposure frequency/duration. </t>
    </r>
  </si>
  <si>
    <t>Other ISVs/EISVs are based on an acute RfC; see the Calculations tabs and the ISV TSD for more information.</t>
  </si>
  <si>
    <t>IRIS (2007)</t>
  </si>
  <si>
    <r>
      <t>Benzene RfC = 3 µg/m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; IUR = 7.8E-06 (µg/m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)</t>
    </r>
    <r>
      <rPr>
        <vertAlign val="superscript"/>
        <sz val="10"/>
        <rFont val="Arial"/>
        <family val="2"/>
      </rPr>
      <t>-1</t>
    </r>
    <r>
      <rPr>
        <sz val="10"/>
        <rFont val="Arial"/>
        <family val="2"/>
      </rPr>
      <t xml:space="preserve">
Based on 2020 MDH HBV
Results in Res ISV of 1.3 µg/m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and C/I ISV of 11 µg/m</t>
    </r>
    <r>
      <rPr>
        <vertAlign val="superscript"/>
        <sz val="10"/>
        <rFont val="Arial"/>
        <family val="2"/>
      </rPr>
      <t>3</t>
    </r>
  </si>
  <si>
    <r>
      <t>Bromomethane (methyl bromide) RfC = 4 µg/m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
Based on 2020 ATSDR
Results in Res ISV of 4.2 µg/m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and C/I ISV of 14 µg/m</t>
    </r>
    <r>
      <rPr>
        <vertAlign val="superscript"/>
        <sz val="10"/>
        <rFont val="Arial"/>
        <family val="2"/>
      </rPr>
      <t>3</t>
    </r>
  </si>
  <si>
    <r>
      <t>trans-1,2-Dichloroethylene RfC of 20 µg/m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
Based on 2020 MDH RAA
Results in Res ISV of 21 µg/m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and C/I ISV of 70 µg/m</t>
    </r>
    <r>
      <rPr>
        <vertAlign val="superscript"/>
        <sz val="10"/>
        <rFont val="Arial"/>
        <family val="2"/>
      </rPr>
      <t>3</t>
    </r>
  </si>
  <si>
    <r>
      <t>Methyl Ethyl Ketone (MEK) RfC of 3,000 µg/m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
Based on 2020 ATSDR (see ISV TSD)
Results in Res ISV of 3,100 µg/m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and C/I ISV of 11,000 µg/m</t>
    </r>
    <r>
      <rPr>
        <vertAlign val="superscript"/>
        <sz val="10"/>
        <rFont val="Arial"/>
        <family val="2"/>
      </rPr>
      <t>3</t>
    </r>
  </si>
  <si>
    <r>
      <t>Benzene RfC = 30 µg/m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; IUR = 2.2E-06 (µg/m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)</t>
    </r>
    <r>
      <rPr>
        <vertAlign val="superscript"/>
        <sz val="10"/>
        <rFont val="Arial"/>
        <family val="2"/>
      </rPr>
      <t>-1</t>
    </r>
    <r>
      <rPr>
        <sz val="10"/>
        <rFont val="Arial"/>
        <family val="2"/>
      </rPr>
      <t xml:space="preserve">
Based on 2000 IRIS and policy decision to use lower end of IUR range for remedial action
Former Res ISV 4.6 µg/m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and C/I ISV 45 µg/m</t>
    </r>
    <r>
      <rPr>
        <vertAlign val="superscript"/>
        <sz val="10"/>
        <rFont val="Arial"/>
        <family val="2"/>
      </rPr>
      <t>3</t>
    </r>
  </si>
  <si>
    <r>
      <t>Bromomethane (methyl bromide) RfC = 5 µg/m3
Based on 1992 IRIS
Former Res ISV 5.2 µg/m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and C/I ISV 18 µg/m</t>
    </r>
    <r>
      <rPr>
        <vertAlign val="superscript"/>
        <sz val="10"/>
        <rFont val="Arial"/>
        <family val="2"/>
      </rPr>
      <t>3</t>
    </r>
  </si>
  <si>
    <r>
      <t>Methyl Ethyl Ketone RfC = 5,000 µg/m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
Based on 2003 IRIS
Former Resl ISV 5,200 µg/m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and C/I ISV 18,000 µg/m</t>
    </r>
    <r>
      <rPr>
        <vertAlign val="superscript"/>
        <sz val="10"/>
        <rFont val="Arial"/>
        <family val="2"/>
      </rPr>
      <t>3</t>
    </r>
  </si>
  <si>
    <r>
      <t>Vinyl chloride RfC = 50 µg/m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
Based on 2024 ATSDR
Doesn't affect the ISVs since they are based on cancer</t>
    </r>
  </si>
  <si>
    <r>
      <t>Chloroform RfC = 2 µg/m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
Acute RfC - 5 µg/m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- used in place of Res EISV, C/I ISV/EISV
Based on 2024 ATSDR
Results in Res ISV of 2 µg/m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and C/I ISV of 5 µg/m</t>
    </r>
    <r>
      <rPr>
        <vertAlign val="superscript"/>
        <sz val="10"/>
        <rFont val="Arial"/>
        <family val="2"/>
      </rPr>
      <t>3</t>
    </r>
  </si>
  <si>
    <r>
      <t>Chloromethane (Methyl chloride) RfC = 60 µg/m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
Based on 2023 ATSDR
Results in Res ISV of 63 µg/m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and C/I ISV of  210 µg/m</t>
    </r>
    <r>
      <rPr>
        <vertAlign val="superscript"/>
        <sz val="10"/>
        <rFont val="Arial"/>
        <family val="2"/>
      </rPr>
      <t>3</t>
    </r>
  </si>
  <si>
    <t>2-Methynaphthalene = NA (no values available)</t>
  </si>
  <si>
    <t>CalEPA (2020)</t>
  </si>
  <si>
    <r>
      <t>Toluene (Methylbenzene) acute RfC = 5,000 µg/m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
Based on 2020 Cal EPA
Results in Res EISV and C/I ISV/EISV of 5,000 µg/m</t>
    </r>
    <r>
      <rPr>
        <vertAlign val="superscript"/>
        <sz val="10"/>
        <rFont val="Arial"/>
        <family val="2"/>
      </rPr>
      <t>3</t>
    </r>
  </si>
  <si>
    <r>
      <t>1,1,1-Trichloroethane (Methyl chloroform) acute RfC = 6,000 µg/m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
Based on 2024 ATSDR
Results in Res EISV and C/I ISV/EISV of 6,000 µg/m</t>
    </r>
    <r>
      <rPr>
        <vertAlign val="superscript"/>
        <sz val="10"/>
        <rFont val="Arial"/>
        <family val="2"/>
      </rPr>
      <t>3</t>
    </r>
  </si>
  <si>
    <r>
      <t xml:space="preserve">Vinyl acetate RfC = 1,100 </t>
    </r>
    <r>
      <rPr>
        <sz val="10"/>
        <rFont val="Calibri"/>
        <family val="2"/>
      </rPr>
      <t>µ</t>
    </r>
    <r>
      <rPr>
        <sz val="10"/>
        <rFont val="Arial"/>
        <family val="2"/>
      </rPr>
      <t>g/m3 and acute RfC =3,500 µg/m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
Based on 2023 ATSDR
Results in Res ISV of 1,100 ug/m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, Res EISV of 3,400 µg/m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, and C/I ISV/EISV of 3,500 µg/m</t>
    </r>
    <r>
      <rPr>
        <vertAlign val="superscript"/>
        <sz val="10"/>
        <rFont val="Arial"/>
        <family val="2"/>
      </rPr>
      <t>3</t>
    </r>
  </si>
  <si>
    <r>
      <t>2-Methylnapthalene short-term RfC of 2 µg/m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
Based on 2024 ATSDR
Results in Res ISV of 2 µg/m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and C/I ISV of 7 µg/m</t>
    </r>
    <r>
      <rPr>
        <vertAlign val="superscript"/>
        <sz val="10"/>
        <rFont val="Arial"/>
        <family val="2"/>
      </rPr>
      <t>3</t>
    </r>
  </si>
  <si>
    <r>
      <t>Chloroform RfC = 100 µg/m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
Based on 1997 ATSDR
Former Res ISV of 100 µg/m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and C/I ISV of 350 µg/m</t>
    </r>
    <r>
      <rPr>
        <vertAlign val="superscript"/>
        <sz val="10"/>
        <rFont val="Arial"/>
        <family val="2"/>
      </rPr>
      <t>3</t>
    </r>
  </si>
  <si>
    <r>
      <t>Acetone RfC = 31,000  µg/m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
Based on 1994 ATSDR
Former Res ISV of 32,000 µg/m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and C/I ISV 110,000 µg/m</t>
    </r>
    <r>
      <rPr>
        <vertAlign val="superscript"/>
        <sz val="10"/>
        <rFont val="Arial"/>
        <family val="2"/>
      </rPr>
      <t>3</t>
    </r>
  </si>
  <si>
    <r>
      <t>Chloromethane (Methyl chloride) RfC = 90 µg/m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
Based on 2001 IRIS
Former Res ISV of 94 µg/m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and C/I ISV of 320 µg/m</t>
    </r>
    <r>
      <rPr>
        <vertAlign val="superscript"/>
        <sz val="10"/>
        <rFont val="Arial"/>
        <family val="2"/>
      </rPr>
      <t>3</t>
    </r>
  </si>
  <si>
    <r>
      <t>Methyl ethyl ketone (MEK, 2-Butanone)
Used acute RfC = 3000 µg/m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in place of chronic RfC
Former Res ISV of 3,100, EISV of 9,400 C/I ISV of 11,000 and CI EISV of 32,000 µg/m</t>
    </r>
    <r>
      <rPr>
        <vertAlign val="superscript"/>
        <sz val="10"/>
        <rFont val="Arial"/>
        <family val="2"/>
      </rPr>
      <t>3</t>
    </r>
  </si>
  <si>
    <r>
      <t>Methyl ethyl ketone (MEK, 2-Butanone)
Uses acute RfC = 3000 µg/m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for all ISVs
Results in Res ISV/EISV, C/I ISV/EISV of 3000 µg/m</t>
    </r>
    <r>
      <rPr>
        <vertAlign val="superscript"/>
        <sz val="10"/>
        <rFont val="Arial"/>
        <family val="2"/>
      </rPr>
      <t>3</t>
    </r>
  </si>
  <si>
    <r>
      <t>Toluene (Methylbenzene) 
Former Res EISV of 13,000 µg/m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, C/I ISV of 14,000 µg/m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, and EISV of 42,000 µg/m</t>
    </r>
    <r>
      <rPr>
        <vertAlign val="superscript"/>
        <sz val="10"/>
        <rFont val="Arial"/>
        <family val="2"/>
      </rPr>
      <t>3</t>
    </r>
  </si>
  <si>
    <r>
      <t>1,1,1-Trichloroethane (Methyl chloroform) 
Former Res EISV of 16,000 µg/m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and C/I ISV of 18,000 µg/m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EISV of 53,000 µg/m</t>
    </r>
    <r>
      <rPr>
        <vertAlign val="superscript"/>
        <sz val="10"/>
        <rFont val="Arial"/>
        <family val="2"/>
      </rPr>
      <t>3</t>
    </r>
  </si>
  <si>
    <r>
      <t>Vinyl acetate RfC = 200 µg/m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
Based on 1990 IRIS
Former Res ISV of 210 µg/m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, Res EISV of 630 µg/m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, and C/I ISV of 700 µg/m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and EISV of 2,100 µg/m</t>
    </r>
    <r>
      <rPr>
        <vertAlign val="superscript"/>
        <sz val="10"/>
        <rFont val="Arial"/>
        <family val="2"/>
      </rPr>
      <t>3</t>
    </r>
  </si>
  <si>
    <r>
      <t>Vinyl chloride RfC = 100 µg/m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
Based on 2000 IRIS
Doesn't affect the ISVs since they are based on cancer</t>
    </r>
  </si>
  <si>
    <r>
      <t xml:space="preserve">Methyl-tert-butyl ether (MTBE) RfC = 3000 </t>
    </r>
    <r>
      <rPr>
        <sz val="10"/>
        <rFont val="Calibri"/>
        <family val="2"/>
      </rPr>
      <t>µ</t>
    </r>
    <r>
      <rPr>
        <sz val="10"/>
        <rFont val="Arial"/>
        <family val="2"/>
      </rPr>
      <t>g/m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
Based on 1993 IRIS
Doesn't affect the ISVs since they are based on cancer</t>
    </r>
  </si>
  <si>
    <r>
      <t>Methylene Chloride (Dichloromethane) 
Former C/I ISV of 2,100 µg/m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and EISV of 6,300 µg/m</t>
    </r>
    <r>
      <rPr>
        <vertAlign val="superscript"/>
        <sz val="10"/>
        <rFont val="Arial"/>
        <family val="2"/>
      </rPr>
      <t>3</t>
    </r>
  </si>
  <si>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based on short-term RfC</t>
    </r>
  </si>
  <si>
    <r>
      <t>2-Methylnapthalene</t>
    </r>
    <r>
      <rPr>
        <vertAlign val="superscript"/>
        <sz val="10"/>
        <rFont val="Arial"/>
        <family val="2"/>
      </rPr>
      <t>3</t>
    </r>
  </si>
  <si>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based on a short-term RfC</t>
    </r>
  </si>
  <si>
    <r>
      <t xml:space="preserve">Acetone acute RfC = 20,000 </t>
    </r>
    <r>
      <rPr>
        <sz val="10"/>
        <rFont val="Calibri"/>
        <family val="2"/>
      </rPr>
      <t>µ</t>
    </r>
    <r>
      <rPr>
        <sz val="10"/>
        <rFont val="Arial"/>
        <family val="2"/>
      </rPr>
      <t>g/m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
Based on 2022 ATSDR
Results in Res ISV/EISV and C/I ISV/EISV of 20,000 µg/m</t>
    </r>
    <r>
      <rPr>
        <vertAlign val="superscript"/>
        <sz val="10"/>
        <rFont val="Arial"/>
        <family val="2"/>
      </rPr>
      <t>3</t>
    </r>
  </si>
  <si>
    <r>
      <t>Methylene Chloride (Dichloromethane) Acute RfC = 2,000 µg/m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
Based on 2000 ATSDR
Results in C/I ISV/EISV of 2,000 µg/m</t>
    </r>
    <r>
      <rPr>
        <vertAlign val="superscript"/>
        <sz val="10"/>
        <rFont val="Arial"/>
        <family val="2"/>
      </rPr>
      <t>3</t>
    </r>
  </si>
  <si>
    <r>
      <t>1,1-Dichloroethene (DCE) RfC = 4 µg/m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
Based on 2022 ATSDR
Results in Res ISV of 4 µg/m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and C/I ISV of 14 µg/m</t>
    </r>
    <r>
      <rPr>
        <vertAlign val="superscript"/>
        <sz val="10"/>
        <rFont val="Arial"/>
        <family val="2"/>
      </rPr>
      <t>3</t>
    </r>
  </si>
  <si>
    <r>
      <t>1,1-Dichloroethene (DCE) RfC = 200 µg/m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
Based on 2002 IRIS
Former Res ISV of 210 µg/m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and C/I ISV of 700 µg/m</t>
    </r>
    <r>
      <rPr>
        <vertAlign val="superscript"/>
        <sz val="10"/>
        <rFont val="Arial"/>
        <family val="2"/>
      </rPr>
      <t>3</t>
    </r>
  </si>
  <si>
    <r>
      <t xml:space="preserve">Methyl-tert-butyl ether (MTBE) RfC = 4,000 </t>
    </r>
    <r>
      <rPr>
        <sz val="10"/>
        <rFont val="Calibri"/>
        <family val="2"/>
      </rPr>
      <t>µ</t>
    </r>
    <r>
      <rPr>
        <sz val="10"/>
        <rFont val="Arial"/>
        <family val="2"/>
      </rPr>
      <t>g/m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
Based on 2023 ATSDR
Doesn't affect the ISVs since they are based on cancer</t>
    </r>
  </si>
  <si>
    <t>ISV TSD updates: addition of information on the use of acute values in the Toxcity values section; deletion of chemical-specific information on acetone, benzene, MEK; minor edits to improve clarity</t>
  </si>
  <si>
    <t xml:space="preserve">       See companion document - Intrusion Values Technical Support Document - October 2024 (c-rem3-12)</t>
  </si>
  <si>
    <t>See companion document - Intrusion Screening Values Technical Support Document - October 2024 (c-rem3-12) for details regarding ISV calculations and application</t>
  </si>
  <si>
    <t>October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</si>
</sst>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"/>
    <numFmt numFmtId="165" formatCode="0.0E+00"/>
    <numFmt numFmtId="166" formatCode="#,##0.0"/>
    <numFmt numFmtId="167" formatCode="#,##0.000"/>
    <numFmt numFmtId="168" formatCode="0.000"/>
    <numFmt numFmtId="169" formatCode="0.000E+00"/>
  </numFmts>
  <fonts count="24" x14ac:knownFonts="1">
    <font>
      <sz val="10"/>
      <name val="Arial"/>
    </font>
    <font>
      <b/>
      <sz val="10"/>
      <name val="Arial"/>
      <family val="2"/>
    </font>
    <font>
      <vertAlign val="superscript"/>
      <sz val="10"/>
      <name val="Arial"/>
      <family val="2"/>
    </font>
    <font>
      <sz val="10"/>
      <name val="Arial"/>
      <family val="2"/>
    </font>
    <font>
      <b/>
      <vertAlign val="superscript"/>
      <sz val="10"/>
      <name val="Arial"/>
      <family val="2"/>
    </font>
    <font>
      <b/>
      <sz val="10"/>
      <color indexed="12"/>
      <name val="Arial"/>
      <family val="2"/>
    </font>
    <font>
      <b/>
      <sz val="11"/>
      <name val="Arial"/>
      <family val="2"/>
    </font>
    <font>
      <b/>
      <sz val="16"/>
      <name val="Arial"/>
      <family val="2"/>
    </font>
    <font>
      <sz val="6"/>
      <color rgb="FF333333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sz val="10"/>
      <color indexed="12"/>
      <name val="Arial"/>
      <family val="2"/>
    </font>
    <font>
      <b/>
      <sz val="14"/>
      <name val="Arial"/>
      <family val="2"/>
    </font>
    <font>
      <b/>
      <sz val="10"/>
      <color indexed="10"/>
      <name val="Arial"/>
      <family val="2"/>
    </font>
    <font>
      <b/>
      <sz val="9"/>
      <name val="Arial"/>
      <family val="2"/>
    </font>
    <font>
      <u/>
      <sz val="10"/>
      <color indexed="12"/>
      <name val="Arial"/>
      <family val="2"/>
    </font>
    <font>
      <u/>
      <sz val="9"/>
      <color indexed="12"/>
      <name val="Arial"/>
      <family val="2"/>
    </font>
    <font>
      <sz val="9"/>
      <name val="Calibri"/>
      <family val="2"/>
    </font>
    <font>
      <vertAlign val="superscript"/>
      <sz val="9"/>
      <name val="Arial"/>
      <family val="2"/>
    </font>
    <font>
      <b/>
      <vertAlign val="superscript"/>
      <sz val="9"/>
      <name val="Arial"/>
      <family val="2"/>
    </font>
    <font>
      <b/>
      <vertAlign val="superscript"/>
      <sz val="10"/>
      <color indexed="10"/>
      <name val="Arial"/>
      <family val="2"/>
    </font>
    <font>
      <sz val="8"/>
      <name val="Arial"/>
      <family val="2"/>
    </font>
    <font>
      <b/>
      <sz val="10"/>
      <color rgb="FFFF0000"/>
      <name val="Arial"/>
      <family val="2"/>
    </font>
    <font>
      <sz val="1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5E1A4"/>
        <bgColor indexed="64"/>
      </patternFill>
    </fill>
    <fill>
      <patternFill patternType="solid">
        <fgColor rgb="FF9BCBEB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C00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double">
        <color indexed="64"/>
      </bottom>
      <diagonal/>
    </border>
    <border>
      <left/>
      <right style="thin">
        <color indexed="64"/>
      </right>
      <top style="thick">
        <color indexed="64"/>
      </top>
      <bottom style="double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double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15" fillId="0" borderId="0" applyNumberFormat="0" applyFill="0" applyBorder="0" applyAlignment="0" applyProtection="0">
      <alignment vertical="top"/>
      <protection locked="0"/>
    </xf>
  </cellStyleXfs>
  <cellXfs count="166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3" fillId="0" borderId="0" xfId="0" applyFont="1" applyFill="1" applyBorder="1" applyAlignment="1">
      <alignment horizontal="center"/>
    </xf>
    <xf numFmtId="0" fontId="3" fillId="0" borderId="0" xfId="0" applyFont="1"/>
    <xf numFmtId="0" fontId="3" fillId="0" borderId="0" xfId="0" applyFont="1" applyFill="1"/>
    <xf numFmtId="0" fontId="3" fillId="0" borderId="0" xfId="0" applyFont="1" applyBorder="1"/>
    <xf numFmtId="0" fontId="3" fillId="0" borderId="0" xfId="0" applyFont="1" applyFill="1" applyBorder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 applyAlignment="1"/>
    <xf numFmtId="0" fontId="1" fillId="0" borderId="0" xfId="0" applyFont="1" applyFill="1" applyBorder="1"/>
    <xf numFmtId="1" fontId="3" fillId="0" borderId="0" xfId="0" applyNumberFormat="1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3" fontId="3" fillId="0" borderId="0" xfId="0" applyNumberFormat="1" applyFont="1" applyFill="1" applyBorder="1" applyAlignment="1">
      <alignment horizontal="center"/>
    </xf>
    <xf numFmtId="0" fontId="7" fillId="0" borderId="0" xfId="0" applyFont="1"/>
    <xf numFmtId="0" fontId="1" fillId="0" borderId="2" xfId="0" applyFont="1" applyBorder="1"/>
    <xf numFmtId="0" fontId="3" fillId="0" borderId="1" xfId="0" applyFont="1" applyFill="1" applyBorder="1" applyAlignment="1">
      <alignment horizontal="center"/>
    </xf>
    <xf numFmtId="3" fontId="3" fillId="0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1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1" xfId="0" applyBorder="1"/>
    <xf numFmtId="2" fontId="0" fillId="0" borderId="1" xfId="0" applyNumberFormat="1" applyBorder="1" applyAlignment="1">
      <alignment horizontal="center"/>
    </xf>
    <xf numFmtId="165" fontId="3" fillId="0" borderId="1" xfId="0" applyNumberFormat="1" applyFont="1" applyFill="1" applyBorder="1" applyAlignment="1">
      <alignment horizontal="center"/>
    </xf>
    <xf numFmtId="165" fontId="0" fillId="0" borderId="0" xfId="0" applyNumberFormat="1"/>
    <xf numFmtId="0" fontId="1" fillId="2" borderId="0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 wrapText="1"/>
    </xf>
    <xf numFmtId="165" fontId="1" fillId="2" borderId="0" xfId="0" applyNumberFormat="1" applyFont="1" applyFill="1" applyBorder="1" applyAlignment="1">
      <alignment horizontal="center"/>
    </xf>
    <xf numFmtId="165" fontId="1" fillId="2" borderId="0" xfId="0" applyNumberFormat="1" applyFont="1" applyFill="1" applyBorder="1" applyAlignment="1">
      <alignment horizontal="center" wrapText="1"/>
    </xf>
    <xf numFmtId="0" fontId="1" fillId="2" borderId="0" xfId="0" applyFont="1" applyFill="1" applyAlignment="1">
      <alignment horizontal="center" wrapText="1"/>
    </xf>
    <xf numFmtId="0" fontId="1" fillId="2" borderId="0" xfId="0" applyFont="1" applyFill="1" applyAlignment="1">
      <alignment horizontal="center"/>
    </xf>
    <xf numFmtId="0" fontId="1" fillId="0" borderId="0" xfId="0" applyFont="1" applyFill="1"/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 wrapText="1"/>
    </xf>
    <xf numFmtId="0" fontId="7" fillId="0" borderId="0" xfId="0" applyFont="1" applyBorder="1"/>
    <xf numFmtId="0" fontId="8" fillId="0" borderId="0" xfId="0" applyFont="1"/>
    <xf numFmtId="0" fontId="1" fillId="0" borderId="0" xfId="0" applyFont="1" applyFill="1" applyBorder="1" applyAlignment="1">
      <alignment horizontal="center"/>
    </xf>
    <xf numFmtId="3" fontId="5" fillId="0" borderId="0" xfId="0" applyNumberFormat="1" applyFont="1" applyFill="1" applyBorder="1" applyAlignment="1">
      <alignment horizontal="center"/>
    </xf>
    <xf numFmtId="3" fontId="1" fillId="0" borderId="0" xfId="0" applyNumberFormat="1" applyFont="1" applyFill="1" applyBorder="1" applyAlignment="1">
      <alignment horizontal="center"/>
    </xf>
    <xf numFmtId="0" fontId="0" fillId="0" borderId="0" xfId="0" applyFill="1"/>
    <xf numFmtId="164" fontId="0" fillId="0" borderId="1" xfId="0" applyNumberFormat="1" applyFill="1" applyBorder="1" applyAlignment="1">
      <alignment horizontal="center"/>
    </xf>
    <xf numFmtId="1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165" fontId="7" fillId="0" borderId="0" xfId="0" applyNumberFormat="1" applyFont="1"/>
    <xf numFmtId="0" fontId="3" fillId="4" borderId="1" xfId="0" applyFont="1" applyFill="1" applyBorder="1"/>
    <xf numFmtId="0" fontId="3" fillId="3" borderId="1" xfId="0" applyFont="1" applyFill="1" applyBorder="1"/>
    <xf numFmtId="165" fontId="0" fillId="0" borderId="1" xfId="0" applyNumberForma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168" fontId="0" fillId="0" borderId="1" xfId="0" applyNumberFormat="1" applyFill="1" applyBorder="1" applyAlignment="1">
      <alignment horizontal="center"/>
    </xf>
    <xf numFmtId="0" fontId="10" fillId="0" borderId="0" xfId="0" applyFont="1" applyBorder="1"/>
    <xf numFmtId="3" fontId="11" fillId="0" borderId="1" xfId="0" applyNumberFormat="1" applyFont="1" applyFill="1" applyBorder="1" applyAlignment="1">
      <alignment horizontal="center"/>
    </xf>
    <xf numFmtId="166" fontId="11" fillId="0" borderId="1" xfId="0" applyNumberFormat="1" applyFont="1" applyFill="1" applyBorder="1" applyAlignment="1">
      <alignment horizontal="center"/>
    </xf>
    <xf numFmtId="4" fontId="11" fillId="0" borderId="1" xfId="0" applyNumberFormat="1" applyFont="1" applyFill="1" applyBorder="1" applyAlignment="1">
      <alignment horizontal="center"/>
    </xf>
    <xf numFmtId="167" fontId="11" fillId="0" borderId="1" xfId="0" applyNumberFormat="1" applyFont="1" applyFill="1" applyBorder="1" applyAlignment="1">
      <alignment horizontal="center"/>
    </xf>
    <xf numFmtId="3" fontId="11" fillId="0" borderId="4" xfId="0" applyNumberFormat="1" applyFont="1" applyFill="1" applyBorder="1" applyAlignment="1">
      <alignment horizontal="center"/>
    </xf>
    <xf numFmtId="166" fontId="11" fillId="0" borderId="4" xfId="0" applyNumberFormat="1" applyFont="1" applyFill="1" applyBorder="1" applyAlignment="1">
      <alignment horizontal="center"/>
    </xf>
    <xf numFmtId="4" fontId="11" fillId="0" borderId="4" xfId="0" applyNumberFormat="1" applyFont="1" applyFill="1" applyBorder="1" applyAlignment="1">
      <alignment horizontal="center"/>
    </xf>
    <xf numFmtId="3" fontId="1" fillId="0" borderId="3" xfId="0" applyNumberFormat="1" applyFont="1" applyFill="1" applyBorder="1" applyAlignment="1">
      <alignment horizontal="center"/>
    </xf>
    <xf numFmtId="3" fontId="1" fillId="5" borderId="3" xfId="0" applyNumberFormat="1" applyFont="1" applyFill="1" applyBorder="1" applyAlignment="1">
      <alignment horizontal="center"/>
    </xf>
    <xf numFmtId="3" fontId="1" fillId="0" borderId="8" xfId="0" applyNumberFormat="1" applyFont="1" applyFill="1" applyBorder="1" applyAlignment="1">
      <alignment horizontal="center"/>
    </xf>
    <xf numFmtId="3" fontId="1" fillId="5" borderId="8" xfId="0" applyNumberFormat="1" applyFont="1" applyFill="1" applyBorder="1" applyAlignment="1">
      <alignment horizontal="center"/>
    </xf>
    <xf numFmtId="3" fontId="3" fillId="0" borderId="4" xfId="0" applyNumberFormat="1" applyFont="1" applyFill="1" applyBorder="1" applyAlignment="1">
      <alignment horizontal="center"/>
    </xf>
    <xf numFmtId="166" fontId="3" fillId="0" borderId="4" xfId="0" applyNumberFormat="1" applyFont="1" applyFill="1" applyBorder="1" applyAlignment="1">
      <alignment horizontal="center"/>
    </xf>
    <xf numFmtId="4" fontId="3" fillId="0" borderId="4" xfId="0" applyNumberFormat="1" applyFont="1" applyFill="1" applyBorder="1" applyAlignment="1">
      <alignment horizontal="center"/>
    </xf>
    <xf numFmtId="166" fontId="1" fillId="0" borderId="3" xfId="0" applyNumberFormat="1" applyFont="1" applyFill="1" applyBorder="1" applyAlignment="1">
      <alignment horizontal="center"/>
    </xf>
    <xf numFmtId="4" fontId="1" fillId="0" borderId="3" xfId="0" applyNumberFormat="1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166" fontId="1" fillId="0" borderId="8" xfId="0" applyNumberFormat="1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166" fontId="11" fillId="5" borderId="1" xfId="0" applyNumberFormat="1" applyFont="1" applyFill="1" applyBorder="1" applyAlignment="1">
      <alignment horizontal="center"/>
    </xf>
    <xf numFmtId="166" fontId="3" fillId="5" borderId="4" xfId="0" applyNumberFormat="1" applyFont="1" applyFill="1" applyBorder="1" applyAlignment="1">
      <alignment horizontal="center"/>
    </xf>
    <xf numFmtId="166" fontId="11" fillId="5" borderId="4" xfId="0" applyNumberFormat="1" applyFont="1" applyFill="1" applyBorder="1" applyAlignment="1">
      <alignment horizontal="center"/>
    </xf>
    <xf numFmtId="3" fontId="3" fillId="5" borderId="4" xfId="0" applyNumberFormat="1" applyFont="1" applyFill="1" applyBorder="1" applyAlignment="1">
      <alignment horizontal="center"/>
    </xf>
    <xf numFmtId="0" fontId="6" fillId="0" borderId="10" xfId="0" applyFont="1" applyBorder="1" applyAlignment="1">
      <alignment horizontal="left"/>
    </xf>
    <xf numFmtId="0" fontId="6" fillId="0" borderId="11" xfId="0" applyFont="1" applyBorder="1" applyAlignment="1">
      <alignment horizontal="center"/>
    </xf>
    <xf numFmtId="0" fontId="6" fillId="6" borderId="11" xfId="0" applyFont="1" applyFill="1" applyBorder="1" applyAlignment="1">
      <alignment horizontal="center" vertical="center" wrapText="1"/>
    </xf>
    <xf numFmtId="0" fontId="6" fillId="6" borderId="12" xfId="0" applyFont="1" applyFill="1" applyBorder="1" applyAlignment="1">
      <alignment horizontal="center" vertical="center" wrapText="1"/>
    </xf>
    <xf numFmtId="0" fontId="6" fillId="7" borderId="13" xfId="0" applyFont="1" applyFill="1" applyBorder="1" applyAlignment="1">
      <alignment horizontal="center" vertical="center" wrapText="1"/>
    </xf>
    <xf numFmtId="0" fontId="6" fillId="7" borderId="14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6" fillId="8" borderId="13" xfId="0" applyFont="1" applyFill="1" applyBorder="1" applyAlignment="1">
      <alignment horizontal="center" vertical="center" wrapText="1"/>
    </xf>
    <xf numFmtId="0" fontId="6" fillId="8" borderId="14" xfId="0" applyFont="1" applyFill="1" applyBorder="1" applyAlignment="1">
      <alignment horizontal="center" vertical="center" wrapText="1"/>
    </xf>
    <xf numFmtId="0" fontId="1" fillId="0" borderId="15" xfId="0" applyFont="1" applyFill="1" applyBorder="1"/>
    <xf numFmtId="0" fontId="1" fillId="0" borderId="16" xfId="0" applyFont="1" applyFill="1" applyBorder="1"/>
    <xf numFmtId="0" fontId="1" fillId="5" borderId="16" xfId="0" applyFont="1" applyFill="1" applyBorder="1"/>
    <xf numFmtId="0" fontId="1" fillId="0" borderId="17" xfId="0" applyFont="1" applyFill="1" applyBorder="1"/>
    <xf numFmtId="0" fontId="3" fillId="0" borderId="18" xfId="0" applyFont="1" applyFill="1" applyBorder="1" applyAlignment="1">
      <alignment horizontal="center"/>
    </xf>
    <xf numFmtId="3" fontId="11" fillId="0" borderId="18" xfId="0" applyNumberFormat="1" applyFont="1" applyFill="1" applyBorder="1" applyAlignment="1">
      <alignment horizontal="center"/>
    </xf>
    <xf numFmtId="3" fontId="1" fillId="0" borderId="19" xfId="0" applyNumberFormat="1" applyFont="1" applyFill="1" applyBorder="1" applyAlignment="1">
      <alignment horizontal="center"/>
    </xf>
    <xf numFmtId="3" fontId="3" fillId="0" borderId="20" xfId="0" applyNumberFormat="1" applyFont="1" applyFill="1" applyBorder="1" applyAlignment="1">
      <alignment horizontal="center"/>
    </xf>
    <xf numFmtId="3" fontId="1" fillId="0" borderId="21" xfId="0" applyNumberFormat="1" applyFont="1" applyFill="1" applyBorder="1" applyAlignment="1">
      <alignment horizontal="center"/>
    </xf>
    <xf numFmtId="3" fontId="11" fillId="0" borderId="20" xfId="0" applyNumberFormat="1" applyFont="1" applyFill="1" applyBorder="1" applyAlignment="1">
      <alignment horizontal="center"/>
    </xf>
    <xf numFmtId="0" fontId="12" fillId="0" borderId="0" xfId="0" applyFont="1"/>
    <xf numFmtId="0" fontId="13" fillId="0" borderId="0" xfId="0" applyFont="1"/>
    <xf numFmtId="0" fontId="1" fillId="0" borderId="0" xfId="0" applyFont="1" applyFill="1" applyAlignment="1">
      <alignment readingOrder="1"/>
    </xf>
    <xf numFmtId="0" fontId="3" fillId="0" borderId="22" xfId="0" applyFont="1" applyBorder="1"/>
    <xf numFmtId="0" fontId="14" fillId="0" borderId="22" xfId="0" applyFont="1" applyBorder="1" applyAlignment="1">
      <alignment horizontal="center"/>
    </xf>
    <xf numFmtId="0" fontId="14" fillId="0" borderId="23" xfId="0" applyFont="1" applyBorder="1" applyAlignment="1">
      <alignment horizontal="center" wrapText="1"/>
    </xf>
    <xf numFmtId="0" fontId="14" fillId="0" borderId="24" xfId="0" applyFont="1" applyBorder="1" applyAlignment="1">
      <alignment horizontal="center" wrapText="1"/>
    </xf>
    <xf numFmtId="0" fontId="14" fillId="0" borderId="25" xfId="0" applyFont="1" applyBorder="1" applyAlignment="1">
      <alignment horizontal="center" wrapText="1"/>
    </xf>
    <xf numFmtId="0" fontId="14" fillId="0" borderId="26" xfId="0" applyFont="1" applyBorder="1" applyAlignment="1">
      <alignment horizontal="center" wrapText="1"/>
    </xf>
    <xf numFmtId="0" fontId="9" fillId="0" borderId="0" xfId="0" applyFont="1"/>
    <xf numFmtId="0" fontId="9" fillId="0" borderId="0" xfId="0" applyFont="1" applyBorder="1"/>
    <xf numFmtId="2" fontId="9" fillId="0" borderId="27" xfId="0" applyNumberFormat="1" applyFont="1" applyBorder="1" applyAlignment="1">
      <alignment horizontal="center"/>
    </xf>
    <xf numFmtId="2" fontId="9" fillId="0" borderId="0" xfId="0" applyNumberFormat="1" applyFont="1" applyBorder="1" applyAlignment="1">
      <alignment horizontal="center"/>
    </xf>
    <xf numFmtId="0" fontId="9" fillId="0" borderId="28" xfId="0" applyFont="1" applyBorder="1" applyAlignment="1" applyProtection="1">
      <alignment horizontal="center"/>
      <protection locked="0"/>
    </xf>
    <xf numFmtId="169" fontId="9" fillId="0" borderId="29" xfId="0" applyNumberFormat="1" applyFont="1" applyBorder="1" applyAlignment="1">
      <alignment horizontal="center"/>
    </xf>
    <xf numFmtId="0" fontId="9" fillId="0" borderId="0" xfId="0" applyFont="1" applyFill="1" applyBorder="1"/>
    <xf numFmtId="0" fontId="9" fillId="0" borderId="0" xfId="0" applyFont="1" applyFill="1" applyBorder="1" applyAlignment="1">
      <alignment horizontal="left"/>
    </xf>
    <xf numFmtId="0" fontId="9" fillId="0" borderId="28" xfId="0" applyFont="1" applyFill="1" applyBorder="1" applyAlignment="1" applyProtection="1">
      <alignment horizontal="center"/>
      <protection locked="0"/>
    </xf>
    <xf numFmtId="2" fontId="9" fillId="0" borderId="27" xfId="0" applyNumberFormat="1" applyFont="1" applyFill="1" applyBorder="1" applyAlignment="1">
      <alignment horizontal="center"/>
    </xf>
    <xf numFmtId="2" fontId="9" fillId="0" borderId="0" xfId="0" applyNumberFormat="1" applyFont="1" applyFill="1" applyBorder="1" applyAlignment="1">
      <alignment horizontal="center"/>
    </xf>
    <xf numFmtId="169" fontId="9" fillId="0" borderId="29" xfId="0" applyNumberFormat="1" applyFont="1" applyFill="1" applyBorder="1" applyAlignment="1">
      <alignment horizontal="center"/>
    </xf>
    <xf numFmtId="0" fontId="9" fillId="0" borderId="0" xfId="0" applyFont="1" applyFill="1"/>
    <xf numFmtId="0" fontId="9" fillId="0" borderId="22" xfId="0" applyFont="1" applyFill="1" applyBorder="1"/>
    <xf numFmtId="2" fontId="9" fillId="0" borderId="23" xfId="0" applyNumberFormat="1" applyFont="1" applyFill="1" applyBorder="1" applyAlignment="1">
      <alignment horizontal="center"/>
    </xf>
    <xf numFmtId="2" fontId="9" fillId="0" borderId="22" xfId="0" applyNumberFormat="1" applyFont="1" applyFill="1" applyBorder="1" applyAlignment="1">
      <alignment horizontal="center"/>
    </xf>
    <xf numFmtId="0" fontId="9" fillId="0" borderId="30" xfId="0" applyFont="1" applyFill="1" applyBorder="1" applyAlignment="1" applyProtection="1">
      <alignment horizontal="center"/>
      <protection locked="0"/>
    </xf>
    <xf numFmtId="169" fontId="9" fillId="0" borderId="31" xfId="0" applyNumberFormat="1" applyFont="1" applyBorder="1" applyAlignment="1">
      <alignment horizontal="center"/>
    </xf>
    <xf numFmtId="169" fontId="9" fillId="0" borderId="31" xfId="0" applyNumberFormat="1" applyFont="1" applyFill="1" applyBorder="1" applyAlignment="1">
      <alignment horizontal="center"/>
    </xf>
    <xf numFmtId="169" fontId="9" fillId="0" borderId="0" xfId="0" applyNumberFormat="1" applyFont="1" applyBorder="1" applyAlignment="1">
      <alignment horizontal="center"/>
    </xf>
    <xf numFmtId="0" fontId="9" fillId="0" borderId="0" xfId="0" applyFont="1" applyAlignment="1">
      <alignment horizontal="center"/>
    </xf>
    <xf numFmtId="0" fontId="16" fillId="0" borderId="0" xfId="1" applyFont="1" applyFill="1" applyAlignment="1" applyProtection="1"/>
    <xf numFmtId="166" fontId="3" fillId="0" borderId="1" xfId="0" applyNumberFormat="1" applyFont="1" applyFill="1" applyBorder="1" applyAlignment="1">
      <alignment horizontal="center"/>
    </xf>
    <xf numFmtId="1" fontId="3" fillId="0" borderId="1" xfId="0" applyNumberFormat="1" applyFont="1" applyFill="1" applyBorder="1" applyAlignment="1">
      <alignment horizontal="center"/>
    </xf>
    <xf numFmtId="2" fontId="0" fillId="0" borderId="1" xfId="0" applyNumberFormat="1" applyFill="1" applyBorder="1" applyAlignment="1">
      <alignment horizontal="center"/>
    </xf>
    <xf numFmtId="3" fontId="11" fillId="5" borderId="4" xfId="0" applyNumberFormat="1" applyFont="1" applyFill="1" applyBorder="1" applyAlignment="1">
      <alignment horizontal="center"/>
    </xf>
    <xf numFmtId="49" fontId="0" fillId="0" borderId="0" xfId="0" applyNumberFormat="1"/>
    <xf numFmtId="49" fontId="12" fillId="0" borderId="0" xfId="0" applyNumberFormat="1" applyFont="1"/>
    <xf numFmtId="0" fontId="3" fillId="0" borderId="0" xfId="0" applyFont="1" applyAlignment="1">
      <alignment wrapText="1"/>
    </xf>
    <xf numFmtId="49" fontId="3" fillId="0" borderId="0" xfId="0" applyNumberFormat="1" applyFont="1" applyAlignment="1">
      <alignment horizontal="center"/>
    </xf>
    <xf numFmtId="0" fontId="3" fillId="0" borderId="0" xfId="0" applyFont="1" applyAlignment="1">
      <alignment vertical="center"/>
    </xf>
    <xf numFmtId="0" fontId="1" fillId="2" borderId="0" xfId="0" applyFont="1" applyFill="1"/>
    <xf numFmtId="3" fontId="3" fillId="0" borderId="0" xfId="0" applyNumberFormat="1" applyFont="1"/>
    <xf numFmtId="3" fontId="1" fillId="0" borderId="0" xfId="0" applyNumberFormat="1" applyFont="1" applyAlignment="1">
      <alignment horizontal="center" vertical="center" wrapText="1"/>
    </xf>
    <xf numFmtId="3" fontId="3" fillId="0" borderId="0" xfId="0" applyNumberFormat="1" applyFont="1" applyBorder="1"/>
    <xf numFmtId="3" fontId="3" fillId="0" borderId="0" xfId="0" applyNumberFormat="1" applyFont="1" applyFill="1" applyBorder="1"/>
    <xf numFmtId="3" fontId="7" fillId="0" borderId="0" xfId="0" applyNumberFormat="1" applyFont="1"/>
    <xf numFmtId="3" fontId="1" fillId="2" borderId="0" xfId="0" applyNumberFormat="1" applyFont="1" applyFill="1" applyBorder="1" applyAlignment="1">
      <alignment horizontal="center" wrapText="1"/>
    </xf>
    <xf numFmtId="3" fontId="0" fillId="0" borderId="0" xfId="0" applyNumberFormat="1"/>
    <xf numFmtId="165" fontId="0" fillId="0" borderId="0" xfId="0" applyNumberFormat="1" applyFill="1"/>
    <xf numFmtId="0" fontId="0" fillId="0" borderId="1" xfId="0" applyFill="1" applyBorder="1"/>
    <xf numFmtId="164" fontId="3" fillId="0" borderId="1" xfId="0" quotePrefix="1" applyNumberFormat="1" applyFont="1" applyFill="1" applyBorder="1" applyAlignment="1">
      <alignment horizontal="center"/>
    </xf>
    <xf numFmtId="3" fontId="11" fillId="0" borderId="5" xfId="0" applyNumberFormat="1" applyFont="1" applyFill="1" applyBorder="1" applyAlignment="1">
      <alignment horizontal="center"/>
    </xf>
    <xf numFmtId="3" fontId="1" fillId="0" borderId="6" xfId="0" applyNumberFormat="1" applyFont="1" applyFill="1" applyBorder="1" applyAlignment="1">
      <alignment horizontal="center"/>
    </xf>
    <xf numFmtId="3" fontId="3" fillId="0" borderId="7" xfId="0" applyNumberFormat="1" applyFont="1" applyFill="1" applyBorder="1" applyAlignment="1">
      <alignment horizontal="center"/>
    </xf>
    <xf numFmtId="3" fontId="1" fillId="0" borderId="9" xfId="0" applyNumberFormat="1" applyFont="1" applyFill="1" applyBorder="1" applyAlignment="1">
      <alignment horizontal="center"/>
    </xf>
    <xf numFmtId="3" fontId="11" fillId="0" borderId="7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wrapText="1"/>
    </xf>
    <xf numFmtId="3" fontId="0" fillId="0" borderId="0" xfId="0" applyNumberFormat="1" applyFill="1"/>
    <xf numFmtId="0" fontId="0" fillId="0" borderId="0" xfId="0" applyFill="1" applyAlignment="1">
      <alignment horizontal="center"/>
    </xf>
    <xf numFmtId="0" fontId="3" fillId="0" borderId="0" xfId="0" applyFont="1" applyFill="1" applyBorder="1" applyAlignment="1">
      <alignment horizontal="left"/>
    </xf>
    <xf numFmtId="3" fontId="3" fillId="0" borderId="0" xfId="0" applyNumberFormat="1" applyFont="1" applyFill="1"/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/>
    </xf>
    <xf numFmtId="49" fontId="3" fillId="0" borderId="0" xfId="0" applyNumberFormat="1" applyFont="1" applyFill="1" applyAlignment="1">
      <alignment horizontal="center"/>
    </xf>
    <xf numFmtId="49" fontId="1" fillId="2" borderId="0" xfId="0" applyNumberFormat="1" applyFont="1" applyFill="1" applyAlignment="1">
      <alignment horizontal="center"/>
    </xf>
    <xf numFmtId="0" fontId="14" fillId="0" borderId="32" xfId="0" applyFont="1" applyBorder="1" applyAlignment="1">
      <alignment horizontal="center"/>
    </xf>
    <xf numFmtId="0" fontId="9" fillId="0" borderId="33" xfId="0" applyFont="1" applyBorder="1"/>
    <xf numFmtId="0" fontId="9" fillId="0" borderId="33" xfId="0" applyFont="1" applyFill="1" applyBorder="1"/>
    <xf numFmtId="0" fontId="9" fillId="0" borderId="34" xfId="0" applyFont="1" applyFill="1" applyBorder="1"/>
    <xf numFmtId="0" fontId="9" fillId="0" borderId="35" xfId="0" applyFont="1" applyBorder="1"/>
    <xf numFmtId="0" fontId="1" fillId="0" borderId="22" xfId="0" applyFont="1" applyBorder="1" applyAlignment="1">
      <alignment horizontal="center"/>
    </xf>
    <xf numFmtId="0" fontId="3" fillId="0" borderId="22" xfId="0" applyFont="1" applyBorder="1"/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66"/>
      <color rgb="FFF5E1A4"/>
      <color rgb="FF9BCBEB"/>
      <color rgb="FF008EAA"/>
      <color rgb="FFFFC84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pageSetUpPr fitToPage="1"/>
  </sheetPr>
  <dimension ref="A1:L112"/>
  <sheetViews>
    <sheetView showGridLines="0" tabSelected="1" showRuler="0" view="pageLayout" zoomScale="90" zoomScaleNormal="100" zoomScalePageLayoutView="90" workbookViewId="0">
      <selection activeCell="I78" sqref="I78:I79"/>
    </sheetView>
  </sheetViews>
  <sheetFormatPr defaultColWidth="9.140625" defaultRowHeight="12.75" x14ac:dyDescent="0.2"/>
  <cols>
    <col min="1" max="1" width="48.140625" style="4" customWidth="1"/>
    <col min="2" max="2" width="10.7109375" style="4" customWidth="1"/>
    <col min="3" max="3" width="12.42578125" style="4" bestFit="1" customWidth="1"/>
    <col min="4" max="4" width="12.42578125" style="5" bestFit="1" customWidth="1"/>
    <col min="5" max="5" width="12.42578125" style="4" customWidth="1"/>
    <col min="6" max="6" width="12.42578125" style="5" customWidth="1"/>
    <col min="7" max="10" width="13.7109375" style="5" customWidth="1"/>
    <col min="11" max="11" width="9.5703125" style="135" customWidth="1"/>
    <col min="12" max="12" width="11.140625" style="4" customWidth="1"/>
    <col min="13" max="13" width="12.42578125" style="4" customWidth="1"/>
    <col min="14" max="16384" width="9.140625" style="4"/>
  </cols>
  <sheetData>
    <row r="1" spans="1:11" ht="22.9" customHeight="1" thickBot="1" x14ac:dyDescent="0.35">
      <c r="A1" s="35"/>
      <c r="B1" s="6"/>
    </row>
    <row r="2" spans="1:11" ht="75" customHeight="1" thickTop="1" thickBot="1" x14ac:dyDescent="0.3">
      <c r="A2" s="74" t="s">
        <v>58</v>
      </c>
      <c r="B2" s="75" t="s">
        <v>59</v>
      </c>
      <c r="C2" s="76" t="s">
        <v>169</v>
      </c>
      <c r="D2" s="77" t="s">
        <v>170</v>
      </c>
      <c r="E2" s="78" t="s">
        <v>171</v>
      </c>
      <c r="F2" s="79" t="s">
        <v>172</v>
      </c>
      <c r="G2" s="80" t="s">
        <v>206</v>
      </c>
      <c r="H2" s="81" t="s">
        <v>207</v>
      </c>
      <c r="I2" s="82" t="s">
        <v>208</v>
      </c>
      <c r="J2" s="83" t="s">
        <v>209</v>
      </c>
      <c r="K2" s="136"/>
    </row>
    <row r="3" spans="1:11" ht="15" thickTop="1" x14ac:dyDescent="0.2">
      <c r="A3" s="84" t="s">
        <v>258</v>
      </c>
      <c r="B3" s="67" t="s">
        <v>38</v>
      </c>
      <c r="C3" s="145">
        <f>'Residential Calculations'!L4</f>
        <v>20000</v>
      </c>
      <c r="D3" s="146">
        <f>'Residential Calculations'!O4</f>
        <v>670000</v>
      </c>
      <c r="E3" s="147">
        <f>'Residential Calculations'!S4</f>
        <v>20000</v>
      </c>
      <c r="F3" s="148">
        <f>'Residential Calculations'!V4</f>
        <v>670000</v>
      </c>
      <c r="G3" s="149">
        <f>C3</f>
        <v>20000</v>
      </c>
      <c r="H3" s="146">
        <f>D3</f>
        <v>670000</v>
      </c>
      <c r="I3" s="147">
        <f>C3</f>
        <v>20000</v>
      </c>
      <c r="J3" s="148">
        <f>D3</f>
        <v>670000</v>
      </c>
    </row>
    <row r="4" spans="1:11" x14ac:dyDescent="0.2">
      <c r="A4" s="85" t="s">
        <v>61</v>
      </c>
      <c r="B4" s="17" t="s">
        <v>15</v>
      </c>
      <c r="C4" s="52">
        <f>'Residential Calculations'!L5</f>
        <v>1.3</v>
      </c>
      <c r="D4" s="58">
        <f>'Residential Calculations'!O5</f>
        <v>43</v>
      </c>
      <c r="E4" s="63">
        <f>'Residential Calculations'!S5</f>
        <v>9.4</v>
      </c>
      <c r="F4" s="60">
        <f>'Residential Calculations'!V5</f>
        <v>310</v>
      </c>
      <c r="G4" s="55">
        <f>'Com_Ind Calculations'!I5</f>
        <v>11</v>
      </c>
      <c r="H4" s="58">
        <f>'Com_Ind Calculations'!L5</f>
        <v>370</v>
      </c>
      <c r="I4" s="62">
        <f>'Com_Ind Calculations'!P5</f>
        <v>30</v>
      </c>
      <c r="J4" s="60">
        <f>'Com_Ind Calculations'!S5</f>
        <v>1000</v>
      </c>
    </row>
    <row r="5" spans="1:11" x14ac:dyDescent="0.2">
      <c r="A5" s="85" t="s">
        <v>108</v>
      </c>
      <c r="B5" s="17" t="s">
        <v>109</v>
      </c>
      <c r="C5" s="53">
        <f>'Residential Calculations'!L6</f>
        <v>0.21</v>
      </c>
      <c r="D5" s="65">
        <f>'Residential Calculations'!O6</f>
        <v>7</v>
      </c>
      <c r="E5" s="63">
        <f>'Residential Calculations'!S6</f>
        <v>2.1</v>
      </c>
      <c r="F5" s="60">
        <f>'Residential Calculations'!V6</f>
        <v>70</v>
      </c>
      <c r="G5" s="56">
        <f>'Com_Ind Calculations'!I6</f>
        <v>2</v>
      </c>
      <c r="H5" s="58">
        <f>'Com_Ind Calculations'!L6</f>
        <v>67</v>
      </c>
      <c r="I5" s="62">
        <f>'Com_Ind Calculations'!P6</f>
        <v>11</v>
      </c>
      <c r="J5" s="60">
        <f>'Com_Ind Calculations'!S6</f>
        <v>370</v>
      </c>
    </row>
    <row r="6" spans="1:11" ht="14.25" x14ac:dyDescent="0.2">
      <c r="A6" s="85" t="s">
        <v>255</v>
      </c>
      <c r="B6" s="17" t="s">
        <v>52</v>
      </c>
      <c r="C6" s="51">
        <f>'Residential Calculations'!L7</f>
        <v>21</v>
      </c>
      <c r="D6" s="58">
        <f>'Residential Calculations'!O7</f>
        <v>700</v>
      </c>
      <c r="E6" s="62">
        <f>'Residential Calculations'!S7</f>
        <v>63</v>
      </c>
      <c r="F6" s="60">
        <f>'Residential Calculations'!V7</f>
        <v>2100</v>
      </c>
      <c r="G6" s="55">
        <f>'Com_Ind Calculations'!I7</f>
        <v>70</v>
      </c>
      <c r="H6" s="58">
        <f>'Com_Ind Calculations'!L7</f>
        <v>2300</v>
      </c>
      <c r="I6" s="62">
        <f>'Com_Ind Calculations'!P7</f>
        <v>210</v>
      </c>
      <c r="J6" s="60">
        <f>'Com_Ind Calculations'!S7</f>
        <v>7000</v>
      </c>
    </row>
    <row r="7" spans="1:11" x14ac:dyDescent="0.2">
      <c r="A7" s="85" t="s">
        <v>62</v>
      </c>
      <c r="B7" s="17" t="s">
        <v>50</v>
      </c>
      <c r="C7" s="51" t="str">
        <f>'Residential Calculations'!L8</f>
        <v>NA</v>
      </c>
      <c r="D7" s="58" t="str">
        <f>'Residential Calculations'!O8</f>
        <v>NA</v>
      </c>
      <c r="E7" s="62" t="str">
        <f>'Residential Calculations'!S8</f>
        <v>NA</v>
      </c>
      <c r="F7" s="60" t="str">
        <f>'Residential Calculations'!V8</f>
        <v>NA</v>
      </c>
      <c r="G7" s="55" t="str">
        <f>'Com_Ind Calculations'!I8</f>
        <v>NA</v>
      </c>
      <c r="H7" s="58" t="str">
        <f>'Com_Ind Calculations'!L8</f>
        <v>NA</v>
      </c>
      <c r="I7" s="62" t="str">
        <f>'Com_Ind Calculations'!P8</f>
        <v>NA</v>
      </c>
      <c r="J7" s="60" t="str">
        <f>'Com_Ind Calculations'!S8</f>
        <v>NA</v>
      </c>
    </row>
    <row r="8" spans="1:11" x14ac:dyDescent="0.2">
      <c r="A8" s="85" t="s">
        <v>112</v>
      </c>
      <c r="B8" s="17" t="s">
        <v>4</v>
      </c>
      <c r="C8" s="52">
        <f>'Residential Calculations'!L9</f>
        <v>4.2</v>
      </c>
      <c r="D8" s="58">
        <f>'Residential Calculations'!O9</f>
        <v>140</v>
      </c>
      <c r="E8" s="62">
        <f>'Residential Calculations'!S9</f>
        <v>13</v>
      </c>
      <c r="F8" s="60">
        <f>'Residential Calculations'!V9</f>
        <v>430</v>
      </c>
      <c r="G8" s="55">
        <f>'Com_Ind Calculations'!I9</f>
        <v>14</v>
      </c>
      <c r="H8" s="58">
        <f>'Com_Ind Calculations'!L9</f>
        <v>470</v>
      </c>
      <c r="I8" s="62">
        <f>'Com_Ind Calculations'!P9</f>
        <v>42</v>
      </c>
      <c r="J8" s="60">
        <f>'Com_Ind Calculations'!S9</f>
        <v>1400</v>
      </c>
    </row>
    <row r="9" spans="1:11" x14ac:dyDescent="0.2">
      <c r="A9" s="85" t="s">
        <v>63</v>
      </c>
      <c r="B9" s="17" t="s">
        <v>43</v>
      </c>
      <c r="C9" s="53">
        <f>'Residential Calculations'!L10</f>
        <v>0.28000000000000003</v>
      </c>
      <c r="D9" s="65">
        <f>'Residential Calculations'!O10</f>
        <v>9.3000000000000007</v>
      </c>
      <c r="E9" s="63">
        <f>'Residential Calculations'!S10</f>
        <v>2.8</v>
      </c>
      <c r="F9" s="60">
        <f>'Residential Calculations'!V10</f>
        <v>93</v>
      </c>
      <c r="G9" s="56">
        <f>'Com_Ind Calculations'!I10</f>
        <v>2.7</v>
      </c>
      <c r="H9" s="58">
        <f>'Com_Ind Calculations'!L10</f>
        <v>90</v>
      </c>
      <c r="I9" s="62">
        <f>'Com_Ind Calculations'!P10</f>
        <v>21</v>
      </c>
      <c r="J9" s="60">
        <f>'Com_Ind Calculations'!S10</f>
        <v>700</v>
      </c>
    </row>
    <row r="10" spans="1:11" x14ac:dyDescent="0.2">
      <c r="A10" s="85" t="s">
        <v>96</v>
      </c>
      <c r="B10" s="17" t="s">
        <v>44</v>
      </c>
      <c r="C10" s="51">
        <f>'Residential Calculations'!L11</f>
        <v>830</v>
      </c>
      <c r="D10" s="58">
        <f>'Residential Calculations'!O11</f>
        <v>28000</v>
      </c>
      <c r="E10" s="62">
        <f>'Residential Calculations'!S11</f>
        <v>2500</v>
      </c>
      <c r="F10" s="60">
        <f>'Residential Calculations'!V11</f>
        <v>83000</v>
      </c>
      <c r="G10" s="55">
        <f>'Com_Ind Calculations'!I11</f>
        <v>2800</v>
      </c>
      <c r="H10" s="58">
        <f>'Com_Ind Calculations'!L11</f>
        <v>93000</v>
      </c>
      <c r="I10" s="62">
        <f>'Com_Ind Calculations'!P11</f>
        <v>8400</v>
      </c>
      <c r="J10" s="60">
        <f>'Com_Ind Calculations'!S11</f>
        <v>280000</v>
      </c>
    </row>
    <row r="11" spans="1:11" x14ac:dyDescent="0.2">
      <c r="A11" s="85" t="s">
        <v>97</v>
      </c>
      <c r="B11" s="17" t="s">
        <v>16</v>
      </c>
      <c r="C11" s="52">
        <f>'Residential Calculations'!L12</f>
        <v>1.7</v>
      </c>
      <c r="D11" s="58">
        <f>'Residential Calculations'!O12</f>
        <v>57</v>
      </c>
      <c r="E11" s="62">
        <f>'Residential Calculations'!S12</f>
        <v>17</v>
      </c>
      <c r="F11" s="60">
        <f>'Residential Calculations'!V12</f>
        <v>570</v>
      </c>
      <c r="G11" s="55">
        <f>'Com_Ind Calculations'!I12</f>
        <v>16</v>
      </c>
      <c r="H11" s="58">
        <f>'Com_Ind Calculations'!L12</f>
        <v>530</v>
      </c>
      <c r="I11" s="62">
        <f>'Com_Ind Calculations'!P12</f>
        <v>160</v>
      </c>
      <c r="J11" s="60">
        <f>'Com_Ind Calculations'!S12</f>
        <v>5300</v>
      </c>
    </row>
    <row r="12" spans="1:11" x14ac:dyDescent="0.2">
      <c r="A12" s="85" t="s">
        <v>64</v>
      </c>
      <c r="B12" s="17" t="s">
        <v>25</v>
      </c>
      <c r="C12" s="51">
        <f>'Residential Calculations'!L13</f>
        <v>52</v>
      </c>
      <c r="D12" s="58">
        <f>'Residential Calculations'!O13</f>
        <v>1700</v>
      </c>
      <c r="E12" s="62">
        <f>'Residential Calculations'!S13</f>
        <v>160</v>
      </c>
      <c r="F12" s="60">
        <f>'Residential Calculations'!V13</f>
        <v>5300</v>
      </c>
      <c r="G12" s="55">
        <f>'Com_Ind Calculations'!I13</f>
        <v>180</v>
      </c>
      <c r="H12" s="58">
        <f>'Com_Ind Calculations'!L13</f>
        <v>6000</v>
      </c>
      <c r="I12" s="62">
        <f>'Com_Ind Calculations'!P13</f>
        <v>530</v>
      </c>
      <c r="J12" s="60">
        <f>'Com_Ind Calculations'!S13</f>
        <v>18000</v>
      </c>
    </row>
    <row r="13" spans="1:11" ht="14.25" x14ac:dyDescent="0.2">
      <c r="A13" s="85" t="s">
        <v>256</v>
      </c>
      <c r="B13" s="17" t="s">
        <v>5</v>
      </c>
      <c r="C13" s="51">
        <f>'Residential Calculations'!L14</f>
        <v>4200</v>
      </c>
      <c r="D13" s="58">
        <f>'Residential Calculations'!O14</f>
        <v>140000</v>
      </c>
      <c r="E13" s="62">
        <f>'Residential Calculations'!S14</f>
        <v>13000</v>
      </c>
      <c r="F13" s="60">
        <f>'Residential Calculations'!V14</f>
        <v>430000</v>
      </c>
      <c r="G13" s="55">
        <f>'Com_Ind Calculations'!I14</f>
        <v>14000</v>
      </c>
      <c r="H13" s="58">
        <f>'Com_Ind Calculations'!L14</f>
        <v>470000</v>
      </c>
      <c r="I13" s="62">
        <f>'Com_Ind Calculations'!P14</f>
        <v>42000</v>
      </c>
      <c r="J13" s="60">
        <f>'Com_Ind Calculations'!S14</f>
        <v>1400000</v>
      </c>
    </row>
    <row r="14" spans="1:11" x14ac:dyDescent="0.2">
      <c r="A14" s="85" t="s">
        <v>65</v>
      </c>
      <c r="B14" s="17" t="s">
        <v>12</v>
      </c>
      <c r="C14" s="51">
        <f>'Residential Calculations'!L15</f>
        <v>2.1</v>
      </c>
      <c r="D14" s="58">
        <f>'Residential Calculations'!O15</f>
        <v>70</v>
      </c>
      <c r="E14" s="62">
        <f>'Residential Calculations'!S15</f>
        <v>5</v>
      </c>
      <c r="F14" s="60">
        <f>'Residential Calculations'!V15</f>
        <v>170</v>
      </c>
      <c r="G14" s="55">
        <f>'Com_Ind Calculations'!I15</f>
        <v>5</v>
      </c>
      <c r="H14" s="58">
        <f>'Com_Ind Calculations'!L15</f>
        <v>170</v>
      </c>
      <c r="I14" s="62">
        <f>'Com_Ind Calculations'!P15</f>
        <v>5</v>
      </c>
      <c r="J14" s="60">
        <f>'Com_Ind Calculations'!S15</f>
        <v>170</v>
      </c>
    </row>
    <row r="15" spans="1:11" x14ac:dyDescent="0.2">
      <c r="A15" s="85" t="s">
        <v>98</v>
      </c>
      <c r="B15" s="17" t="s">
        <v>1</v>
      </c>
      <c r="C15" s="51">
        <f>'Residential Calculations'!L16</f>
        <v>63</v>
      </c>
      <c r="D15" s="58">
        <f>'Residential Calculations'!O16</f>
        <v>2100</v>
      </c>
      <c r="E15" s="62">
        <f>'Residential Calculations'!S16</f>
        <v>190</v>
      </c>
      <c r="F15" s="60">
        <f>'Residential Calculations'!V16</f>
        <v>6300</v>
      </c>
      <c r="G15" s="55">
        <f>'Com_Ind Calculations'!I16</f>
        <v>210</v>
      </c>
      <c r="H15" s="58">
        <f>'Com_Ind Calculations'!L16</f>
        <v>7000</v>
      </c>
      <c r="I15" s="62">
        <f>'Com_Ind Calculations'!P16</f>
        <v>630</v>
      </c>
      <c r="J15" s="60">
        <f>'Com_Ind Calculations'!S16</f>
        <v>21000</v>
      </c>
    </row>
    <row r="16" spans="1:11" x14ac:dyDescent="0.2">
      <c r="A16" s="85" t="s">
        <v>66</v>
      </c>
      <c r="B16" s="17" t="s">
        <v>46</v>
      </c>
      <c r="C16" s="51">
        <f>'Residential Calculations'!L17</f>
        <v>6300</v>
      </c>
      <c r="D16" s="58">
        <f>'Residential Calculations'!O17</f>
        <v>210000</v>
      </c>
      <c r="E16" s="62">
        <f>'Residential Calculations'!S17</f>
        <v>19000</v>
      </c>
      <c r="F16" s="60">
        <f>'Residential Calculations'!V17</f>
        <v>630000</v>
      </c>
      <c r="G16" s="55">
        <f>'Com_Ind Calculations'!I17</f>
        <v>21000</v>
      </c>
      <c r="H16" s="58">
        <f>'Com_Ind Calculations'!L17</f>
        <v>700000</v>
      </c>
      <c r="I16" s="62">
        <f>'Com_Ind Calculations'!P17</f>
        <v>63000</v>
      </c>
      <c r="J16" s="60">
        <f>'Com_Ind Calculations'!S17</f>
        <v>2100000</v>
      </c>
    </row>
    <row r="17" spans="1:10" x14ac:dyDescent="0.2">
      <c r="A17" s="85" t="s">
        <v>67</v>
      </c>
      <c r="B17" s="17" t="s">
        <v>42</v>
      </c>
      <c r="C17" s="51" t="str">
        <f>'Residential Calculations'!L18</f>
        <v>NA</v>
      </c>
      <c r="D17" s="58" t="str">
        <f>'Residential Calculations'!O18</f>
        <v>NA</v>
      </c>
      <c r="E17" s="62" t="str">
        <f>'Residential Calculations'!S18</f>
        <v>NA</v>
      </c>
      <c r="F17" s="60" t="str">
        <f>'Residential Calculations'!V18</f>
        <v>NA</v>
      </c>
      <c r="G17" s="55" t="str">
        <f>'Com_Ind Calculations'!I18</f>
        <v>NA</v>
      </c>
      <c r="H17" s="58" t="str">
        <f>'Com_Ind Calculations'!L18</f>
        <v>NA</v>
      </c>
      <c r="I17" s="62" t="str">
        <f>'Com_Ind Calculations'!P18</f>
        <v>NA</v>
      </c>
      <c r="J17" s="60" t="str">
        <f>'Com_Ind Calculations'!S18</f>
        <v>NA</v>
      </c>
    </row>
    <row r="18" spans="1:10" x14ac:dyDescent="0.2">
      <c r="A18" s="85" t="s">
        <v>99</v>
      </c>
      <c r="B18" s="17" t="s">
        <v>23</v>
      </c>
      <c r="C18" s="54">
        <f>'Residential Calculations'!L19</f>
        <v>1.7000000000000001E-2</v>
      </c>
      <c r="D18" s="66">
        <f>'Residential Calculations'!O19</f>
        <v>0.56999999999999995</v>
      </c>
      <c r="E18" s="64">
        <f>'Residential Calculations'!S19</f>
        <v>0.17</v>
      </c>
      <c r="F18" s="68">
        <f>'Residential Calculations'!V19</f>
        <v>5.7</v>
      </c>
      <c r="G18" s="57">
        <f>'Com_Ind Calculations'!I19</f>
        <v>0.16</v>
      </c>
      <c r="H18" s="65">
        <f>'Com_Ind Calculations'!L19</f>
        <v>5.3</v>
      </c>
      <c r="I18" s="63">
        <f>'Com_Ind Calculations'!P19</f>
        <v>1.6</v>
      </c>
      <c r="J18" s="60">
        <f>'Com_Ind Calculations'!S19</f>
        <v>53</v>
      </c>
    </row>
    <row r="19" spans="1:10" x14ac:dyDescent="0.2">
      <c r="A19" s="85" t="s">
        <v>68</v>
      </c>
      <c r="B19" s="17" t="s">
        <v>34</v>
      </c>
      <c r="C19" s="51" t="str">
        <f>'Residential Calculations'!L20</f>
        <v>NA</v>
      </c>
      <c r="D19" s="58" t="str">
        <f>'Residential Calculations'!O20</f>
        <v>NA</v>
      </c>
      <c r="E19" s="62" t="str">
        <f>'Residential Calculations'!S20</f>
        <v>NA</v>
      </c>
      <c r="F19" s="60" t="str">
        <f>'Residential Calculations'!V20</f>
        <v>NA</v>
      </c>
      <c r="G19" s="55" t="str">
        <f>'Com_Ind Calculations'!I20</f>
        <v>NA</v>
      </c>
      <c r="H19" s="58" t="str">
        <f>'Com_Ind Calculations'!L20</f>
        <v>NA</v>
      </c>
      <c r="I19" s="62" t="str">
        <f>'Com_Ind Calculations'!P20</f>
        <v>NA</v>
      </c>
      <c r="J19" s="60" t="str">
        <f>'Com_Ind Calculations'!S20</f>
        <v>NA</v>
      </c>
    </row>
    <row r="20" spans="1:10" x14ac:dyDescent="0.2">
      <c r="A20" s="85" t="s">
        <v>69</v>
      </c>
      <c r="B20" s="17" t="s">
        <v>32</v>
      </c>
      <c r="C20" s="51" t="str">
        <f>'Residential Calculations'!L21</f>
        <v>NA</v>
      </c>
      <c r="D20" s="58" t="str">
        <f>'Residential Calculations'!O21</f>
        <v>NA</v>
      </c>
      <c r="E20" s="62" t="str">
        <f>'Residential Calculations'!S21</f>
        <v>NA</v>
      </c>
      <c r="F20" s="60" t="str">
        <f>'Residential Calculations'!V21</f>
        <v>NA</v>
      </c>
      <c r="G20" s="55" t="str">
        <f>'Com_Ind Calculations'!I21</f>
        <v>NA</v>
      </c>
      <c r="H20" s="58" t="str">
        <f>'Com_Ind Calculations'!L21</f>
        <v>NA</v>
      </c>
      <c r="I20" s="62" t="str">
        <f>'Com_Ind Calculations'!P21</f>
        <v>NA</v>
      </c>
      <c r="J20" s="60" t="str">
        <f>'Com_Ind Calculations'!S21</f>
        <v>NA</v>
      </c>
    </row>
    <row r="21" spans="1:10" x14ac:dyDescent="0.2">
      <c r="A21" s="85" t="s">
        <v>70</v>
      </c>
      <c r="B21" s="17" t="s">
        <v>33</v>
      </c>
      <c r="C21" s="51">
        <f>'Residential Calculations'!L22</f>
        <v>63</v>
      </c>
      <c r="D21" s="58">
        <f>'Residential Calculations'!O22</f>
        <v>2100</v>
      </c>
      <c r="E21" s="62">
        <f>'Residential Calculations'!S22</f>
        <v>190</v>
      </c>
      <c r="F21" s="60">
        <f>'Residential Calculations'!V22</f>
        <v>6300</v>
      </c>
      <c r="G21" s="55">
        <f>'Com_Ind Calculations'!I22</f>
        <v>210</v>
      </c>
      <c r="H21" s="58">
        <f>'Com_Ind Calculations'!L22</f>
        <v>7000</v>
      </c>
      <c r="I21" s="62">
        <f>'Com_Ind Calculations'!P22</f>
        <v>630</v>
      </c>
      <c r="J21" s="60">
        <f>'Com_Ind Calculations'!S22</f>
        <v>21000</v>
      </c>
    </row>
    <row r="22" spans="1:10" x14ac:dyDescent="0.2">
      <c r="A22" s="85" t="s">
        <v>105</v>
      </c>
      <c r="B22" s="17" t="s">
        <v>0</v>
      </c>
      <c r="C22" s="51" t="str">
        <f>'Residential Calculations'!L23</f>
        <v>NA</v>
      </c>
      <c r="D22" s="58" t="str">
        <f>'Residential Calculations'!O23</f>
        <v>NA</v>
      </c>
      <c r="E22" s="62" t="str">
        <f>'Residential Calculations'!S23</f>
        <v>NA</v>
      </c>
      <c r="F22" s="60" t="str">
        <f>'Residential Calculations'!V23</f>
        <v>NA</v>
      </c>
      <c r="G22" s="55" t="str">
        <f>'Com_Ind Calculations'!I23</f>
        <v>NA</v>
      </c>
      <c r="H22" s="58" t="str">
        <f>'Com_Ind Calculations'!L23</f>
        <v>NA</v>
      </c>
      <c r="I22" s="62" t="str">
        <f>'Com_Ind Calculations'!P23</f>
        <v>NA</v>
      </c>
      <c r="J22" s="60" t="str">
        <f>'Com_Ind Calculations'!S23</f>
        <v>NA</v>
      </c>
    </row>
    <row r="23" spans="1:10" x14ac:dyDescent="0.2">
      <c r="A23" s="85" t="s">
        <v>71</v>
      </c>
      <c r="B23" s="17" t="s">
        <v>10</v>
      </c>
      <c r="C23" s="51" t="str">
        <f>'Residential Calculations'!L24</f>
        <v>NA</v>
      </c>
      <c r="D23" s="58" t="str">
        <f>'Residential Calculations'!O24</f>
        <v>NA</v>
      </c>
      <c r="E23" s="62" t="str">
        <f>'Residential Calculations'!S24</f>
        <v>NA</v>
      </c>
      <c r="F23" s="60" t="str">
        <f>'Residential Calculations'!V24</f>
        <v>NA</v>
      </c>
      <c r="G23" s="55" t="str">
        <f>'Com_Ind Calculations'!I24</f>
        <v>NA</v>
      </c>
      <c r="H23" s="58" t="str">
        <f>'Com_Ind Calculations'!L24</f>
        <v>NA</v>
      </c>
      <c r="I23" s="62" t="str">
        <f>'Com_Ind Calculations'!P24</f>
        <v>NA</v>
      </c>
      <c r="J23" s="60" t="str">
        <f>'Com_Ind Calculations'!S24</f>
        <v>NA</v>
      </c>
    </row>
    <row r="24" spans="1:10" x14ac:dyDescent="0.2">
      <c r="A24" s="85" t="s">
        <v>72</v>
      </c>
      <c r="B24" s="17" t="s">
        <v>14</v>
      </c>
      <c r="C24" s="53">
        <f>'Residential Calculations'!L25</f>
        <v>0.39</v>
      </c>
      <c r="D24" s="58">
        <f>'Residential Calculations'!O25</f>
        <v>13</v>
      </c>
      <c r="E24" s="63">
        <f>'Residential Calculations'!S25</f>
        <v>3.9</v>
      </c>
      <c r="F24" s="60">
        <f>'Residential Calculations'!V25</f>
        <v>130</v>
      </c>
      <c r="G24" s="56">
        <f>'Com_Ind Calculations'!I25</f>
        <v>3.8</v>
      </c>
      <c r="H24" s="58">
        <f>'Com_Ind Calculations'!L25</f>
        <v>130</v>
      </c>
      <c r="I24" s="62">
        <f>'Com_Ind Calculations'!P25</f>
        <v>38</v>
      </c>
      <c r="J24" s="60">
        <f>'Com_Ind Calculations'!S25</f>
        <v>1300</v>
      </c>
    </row>
    <row r="25" spans="1:10" x14ac:dyDescent="0.2">
      <c r="A25" s="85" t="s">
        <v>87</v>
      </c>
      <c r="B25" s="17" t="s">
        <v>7</v>
      </c>
      <c r="C25" s="51">
        <f>'Residential Calculations'!L26</f>
        <v>4.2</v>
      </c>
      <c r="D25" s="58">
        <f>'Residential Calculations'!O26</f>
        <v>140</v>
      </c>
      <c r="E25" s="62">
        <f>'Residential Calculations'!S26</f>
        <v>13</v>
      </c>
      <c r="F25" s="60">
        <f>'Residential Calculations'!V26</f>
        <v>430</v>
      </c>
      <c r="G25" s="55">
        <f>'Com_Ind Calculations'!I26</f>
        <v>14</v>
      </c>
      <c r="H25" s="58">
        <f>'Com_Ind Calculations'!L26</f>
        <v>470</v>
      </c>
      <c r="I25" s="62">
        <f>'Com_Ind Calculations'!P26</f>
        <v>42</v>
      </c>
      <c r="J25" s="60">
        <f>'Com_Ind Calculations'!S26</f>
        <v>1400</v>
      </c>
    </row>
    <row r="26" spans="1:10" x14ac:dyDescent="0.2">
      <c r="A26" s="85" t="s">
        <v>231</v>
      </c>
      <c r="B26" s="17" t="s">
        <v>11</v>
      </c>
      <c r="C26" s="51" t="str">
        <f>'Residential Calculations'!L27</f>
        <v>NA</v>
      </c>
      <c r="D26" s="58" t="str">
        <f>'Residential Calculations'!O27</f>
        <v>NA</v>
      </c>
      <c r="E26" s="62" t="str">
        <f>'Residential Calculations'!S27</f>
        <v>NA</v>
      </c>
      <c r="F26" s="60" t="str">
        <f>'Residential Calculations'!V27</f>
        <v>NA</v>
      </c>
      <c r="G26" s="55" t="str">
        <f>'Com_Ind Calculations'!I27</f>
        <v>NA</v>
      </c>
      <c r="H26" s="58" t="str">
        <f>'Com_Ind Calculations'!L27</f>
        <v>NA</v>
      </c>
      <c r="I26" s="62" t="str">
        <f>'Com_Ind Calculations'!P27</f>
        <v>NA</v>
      </c>
      <c r="J26" s="60" t="str">
        <f>'Com_Ind Calculations'!S27</f>
        <v>NA</v>
      </c>
    </row>
    <row r="27" spans="1:10" x14ac:dyDescent="0.2">
      <c r="A27" s="85" t="s">
        <v>232</v>
      </c>
      <c r="B27" s="17" t="s">
        <v>51</v>
      </c>
      <c r="C27" s="51">
        <f>'Residential Calculations'!L28</f>
        <v>21</v>
      </c>
      <c r="D27" s="58">
        <f>'Residential Calculations'!O28</f>
        <v>700</v>
      </c>
      <c r="E27" s="62">
        <f>'Residential Calculations'!S28</f>
        <v>63</v>
      </c>
      <c r="F27" s="60">
        <f>'Residential Calculations'!V28</f>
        <v>2100</v>
      </c>
      <c r="G27" s="55">
        <f>'Com_Ind Calculations'!I28</f>
        <v>70</v>
      </c>
      <c r="H27" s="58">
        <f>'Com_Ind Calculations'!L28</f>
        <v>2300</v>
      </c>
      <c r="I27" s="62">
        <f>'Com_Ind Calculations'!P28</f>
        <v>210</v>
      </c>
      <c r="J27" s="60">
        <f>'Com_Ind Calculations'!S28</f>
        <v>7000</v>
      </c>
    </row>
    <row r="28" spans="1:10" x14ac:dyDescent="0.2">
      <c r="A28" s="85" t="s">
        <v>73</v>
      </c>
      <c r="B28" s="17" t="s">
        <v>17</v>
      </c>
      <c r="C28" s="52">
        <f>'Residential Calculations'!L29</f>
        <v>2.7</v>
      </c>
      <c r="D28" s="58">
        <f>'Residential Calculations'!O29</f>
        <v>90</v>
      </c>
      <c r="E28" s="62">
        <f>'Residential Calculations'!S29</f>
        <v>13</v>
      </c>
      <c r="F28" s="60">
        <f>'Residential Calculations'!V29</f>
        <v>430</v>
      </c>
      <c r="G28" s="55">
        <f>'Com_Ind Calculations'!I29</f>
        <v>14</v>
      </c>
      <c r="H28" s="58">
        <f>'Com_Ind Calculations'!L29</f>
        <v>470</v>
      </c>
      <c r="I28" s="62">
        <f>'Com_Ind Calculations'!P29</f>
        <v>42</v>
      </c>
      <c r="J28" s="60">
        <f>'Com_Ind Calculations'!S29</f>
        <v>1400</v>
      </c>
    </row>
    <row r="29" spans="1:10" ht="14.25" x14ac:dyDescent="0.2">
      <c r="A29" s="85" t="s">
        <v>254</v>
      </c>
      <c r="B29" s="17" t="s">
        <v>19</v>
      </c>
      <c r="C29" s="52">
        <f>'Residential Calculations'!L30</f>
        <v>2.5</v>
      </c>
      <c r="D29" s="58">
        <f>'Residential Calculations'!O30</f>
        <v>83</v>
      </c>
      <c r="E29" s="62">
        <f>'Residential Calculations'!S30</f>
        <v>25</v>
      </c>
      <c r="F29" s="60">
        <f>'Residential Calculations'!V30</f>
        <v>830</v>
      </c>
      <c r="G29" s="55">
        <f>'Com_Ind Calculations'!I30</f>
        <v>25</v>
      </c>
      <c r="H29" s="58">
        <f>'Com_Ind Calculations'!L30</f>
        <v>830</v>
      </c>
      <c r="I29" s="62">
        <f>'Com_Ind Calculations'!P30</f>
        <v>210</v>
      </c>
      <c r="J29" s="60">
        <f>'Com_Ind Calculations'!S30</f>
        <v>7000</v>
      </c>
    </row>
    <row r="30" spans="1:10" ht="14.25" x14ac:dyDescent="0.2">
      <c r="A30" s="85" t="s">
        <v>253</v>
      </c>
      <c r="B30" s="17" t="s">
        <v>20</v>
      </c>
      <c r="C30" s="52">
        <f>'Residential Calculations'!L31</f>
        <v>2.5</v>
      </c>
      <c r="D30" s="58">
        <f>'Residential Calculations'!O31</f>
        <v>83</v>
      </c>
      <c r="E30" s="62">
        <f>'Residential Calculations'!S31</f>
        <v>25</v>
      </c>
      <c r="F30" s="60">
        <f>'Residential Calculations'!V31</f>
        <v>830</v>
      </c>
      <c r="G30" s="55">
        <f>'Com_Ind Calculations'!I31</f>
        <v>25</v>
      </c>
      <c r="H30" s="58">
        <f>'Com_Ind Calculations'!L31</f>
        <v>830</v>
      </c>
      <c r="I30" s="62">
        <f>'Com_Ind Calculations'!P31</f>
        <v>210</v>
      </c>
      <c r="J30" s="60">
        <f>'Com_Ind Calculations'!S31</f>
        <v>7000</v>
      </c>
    </row>
    <row r="31" spans="1:10" x14ac:dyDescent="0.2">
      <c r="A31" s="85" t="s">
        <v>104</v>
      </c>
      <c r="B31" s="17" t="s">
        <v>2</v>
      </c>
      <c r="C31" s="51" t="str">
        <f>'Residential Calculations'!L32</f>
        <v>NA</v>
      </c>
      <c r="D31" s="58" t="str">
        <f>'Residential Calculations'!O32</f>
        <v>NA</v>
      </c>
      <c r="E31" s="62" t="str">
        <f>'Residential Calculations'!S32</f>
        <v>NA</v>
      </c>
      <c r="F31" s="60" t="str">
        <f>'Residential Calculations'!V32</f>
        <v>NA</v>
      </c>
      <c r="G31" s="55" t="str">
        <f>'Com_Ind Calculations'!I32</f>
        <v>NA</v>
      </c>
      <c r="H31" s="58" t="str">
        <f>'Com_Ind Calculations'!L32</f>
        <v>NA</v>
      </c>
      <c r="I31" s="62" t="str">
        <f>'Com_Ind Calculations'!P32</f>
        <v>NA</v>
      </c>
      <c r="J31" s="60" t="str">
        <f>'Com_Ind Calculations'!S32</f>
        <v>NA</v>
      </c>
    </row>
    <row r="32" spans="1:10" x14ac:dyDescent="0.2">
      <c r="A32" s="85" t="s">
        <v>106</v>
      </c>
      <c r="B32" s="17" t="s">
        <v>110</v>
      </c>
      <c r="C32" s="51" t="str">
        <f>'Residential Calculations'!L33</f>
        <v>NA</v>
      </c>
      <c r="D32" s="58" t="str">
        <f>'Residential Calculations'!O33</f>
        <v>NA</v>
      </c>
      <c r="E32" s="62" t="str">
        <f>'Residential Calculations'!S33</f>
        <v>NA</v>
      </c>
      <c r="F32" s="60" t="str">
        <f>'Residential Calculations'!V33</f>
        <v>NA</v>
      </c>
      <c r="G32" s="55" t="str">
        <f>'Com_Ind Calculations'!I33</f>
        <v>NA</v>
      </c>
      <c r="H32" s="58" t="str">
        <f>'Com_Ind Calculations'!L33</f>
        <v>NA</v>
      </c>
      <c r="I32" s="62" t="str">
        <f>'Com_Ind Calculations'!P33</f>
        <v>NA</v>
      </c>
      <c r="J32" s="60" t="str">
        <f>'Com_Ind Calculations'!S33</f>
        <v>NA</v>
      </c>
    </row>
    <row r="33" spans="1:10" x14ac:dyDescent="0.2">
      <c r="A33" s="85" t="s">
        <v>92</v>
      </c>
      <c r="B33" s="17" t="s">
        <v>47</v>
      </c>
      <c r="C33" s="51">
        <f>'Residential Calculations'!L34</f>
        <v>73</v>
      </c>
      <c r="D33" s="58">
        <f>'Residential Calculations'!O34</f>
        <v>2400</v>
      </c>
      <c r="E33" s="62">
        <f>'Residential Calculations'!S34</f>
        <v>220</v>
      </c>
      <c r="F33" s="60">
        <f>'Residential Calculations'!V34</f>
        <v>7300</v>
      </c>
      <c r="G33" s="55">
        <f>'Com_Ind Calculations'!I34</f>
        <v>250</v>
      </c>
      <c r="H33" s="58">
        <f>'Com_Ind Calculations'!L34</f>
        <v>8300</v>
      </c>
      <c r="I33" s="62">
        <f>'Com_Ind Calculations'!P34</f>
        <v>740</v>
      </c>
      <c r="J33" s="60">
        <f>'Com_Ind Calculations'!S34</f>
        <v>25000</v>
      </c>
    </row>
    <row r="34" spans="1:10" x14ac:dyDescent="0.2">
      <c r="A34" s="85" t="s">
        <v>74</v>
      </c>
      <c r="B34" s="17" t="s">
        <v>26</v>
      </c>
      <c r="C34" s="52">
        <f>'Residential Calculations'!L35</f>
        <v>4.0999999999999996</v>
      </c>
      <c r="D34" s="58">
        <f>'Residential Calculations'!O35</f>
        <v>140</v>
      </c>
      <c r="E34" s="62">
        <f>'Residential Calculations'!S35</f>
        <v>41</v>
      </c>
      <c r="F34" s="60">
        <f>'Residential Calculations'!V35</f>
        <v>1400</v>
      </c>
      <c r="G34" s="55">
        <f>'Com_Ind Calculations'!I35</f>
        <v>39</v>
      </c>
      <c r="H34" s="58">
        <f>'Com_Ind Calculations'!L35</f>
        <v>1300</v>
      </c>
      <c r="I34" s="62">
        <f>'Com_Ind Calculations'!P35</f>
        <v>390</v>
      </c>
      <c r="J34" s="60">
        <f>'Com_Ind Calculations'!S35</f>
        <v>13000</v>
      </c>
    </row>
    <row r="35" spans="1:10" x14ac:dyDescent="0.2">
      <c r="A35" s="85" t="s">
        <v>75</v>
      </c>
      <c r="B35" s="17" t="s">
        <v>55</v>
      </c>
      <c r="C35" s="51" t="str">
        <f>'Residential Calculations'!L36</f>
        <v>NA</v>
      </c>
      <c r="D35" s="58" t="str">
        <f>'Residential Calculations'!O36</f>
        <v>NA</v>
      </c>
      <c r="E35" s="62" t="str">
        <f>'Residential Calculations'!S36</f>
        <v>NA</v>
      </c>
      <c r="F35" s="60" t="str">
        <f>'Residential Calculations'!V36</f>
        <v>NA</v>
      </c>
      <c r="G35" s="55" t="str">
        <f>'Com_Ind Calculations'!I36</f>
        <v>NA</v>
      </c>
      <c r="H35" s="58" t="str">
        <f>'Com_Ind Calculations'!L36</f>
        <v>NA</v>
      </c>
      <c r="I35" s="62" t="str">
        <f>'Com_Ind Calculations'!P36</f>
        <v>NA</v>
      </c>
      <c r="J35" s="60" t="str">
        <f>'Com_Ind Calculations'!S36</f>
        <v>NA</v>
      </c>
    </row>
    <row r="36" spans="1:10" x14ac:dyDescent="0.2">
      <c r="A36" s="85" t="s">
        <v>90</v>
      </c>
      <c r="B36" s="17" t="s">
        <v>53</v>
      </c>
      <c r="C36" s="51">
        <f>'Residential Calculations'!L37</f>
        <v>420</v>
      </c>
      <c r="D36" s="58">
        <f>'Residential Calculations'!O37</f>
        <v>14000</v>
      </c>
      <c r="E36" s="62">
        <f>'Residential Calculations'!S37</f>
        <v>1300</v>
      </c>
      <c r="F36" s="60">
        <f>'Residential Calculations'!V37</f>
        <v>43000</v>
      </c>
      <c r="G36" s="55">
        <f>'Com_Ind Calculations'!I37</f>
        <v>1400</v>
      </c>
      <c r="H36" s="58">
        <f>'Com_Ind Calculations'!L37</f>
        <v>47000</v>
      </c>
      <c r="I36" s="62">
        <f>'Com_Ind Calculations'!P37</f>
        <v>4200</v>
      </c>
      <c r="J36" s="60">
        <f>'Com_Ind Calculations'!S37</f>
        <v>140000</v>
      </c>
    </row>
    <row r="37" spans="1:10" x14ac:dyDescent="0.2">
      <c r="A37" s="85" t="s">
        <v>113</v>
      </c>
      <c r="B37" s="17" t="s">
        <v>36</v>
      </c>
      <c r="C37" s="51" t="str">
        <f>'Residential Calculations'!L38</f>
        <v>NA</v>
      </c>
      <c r="D37" s="58" t="str">
        <f>'Residential Calculations'!O38</f>
        <v>NA</v>
      </c>
      <c r="E37" s="62" t="str">
        <f>'Residential Calculations'!S38</f>
        <v>NA</v>
      </c>
      <c r="F37" s="60" t="str">
        <f>'Residential Calculations'!V38</f>
        <v>NA</v>
      </c>
      <c r="G37" s="55" t="str">
        <f>'Com_Ind Calculations'!I38</f>
        <v>NA</v>
      </c>
      <c r="H37" s="58" t="str">
        <f>'Com_Ind Calculations'!L38</f>
        <v>NA</v>
      </c>
      <c r="I37" s="62" t="str">
        <f>'Com_Ind Calculations'!P38</f>
        <v>NA</v>
      </c>
      <c r="J37" s="60" t="str">
        <f>'Com_Ind Calculations'!S38</f>
        <v>NA</v>
      </c>
    </row>
    <row r="38" spans="1:10" x14ac:dyDescent="0.2">
      <c r="A38" s="85" t="s">
        <v>91</v>
      </c>
      <c r="B38" s="17" t="s">
        <v>40</v>
      </c>
      <c r="C38" s="51">
        <f>'Residential Calculations'!L39</f>
        <v>730</v>
      </c>
      <c r="D38" s="58">
        <f>'Residential Calculations'!O39</f>
        <v>24000</v>
      </c>
      <c r="E38" s="62">
        <f>'Residential Calculations'!S39</f>
        <v>2200</v>
      </c>
      <c r="F38" s="60">
        <f>'Residential Calculations'!V39</f>
        <v>73000</v>
      </c>
      <c r="G38" s="55">
        <f>'Com_Ind Calculations'!I39</f>
        <v>2500</v>
      </c>
      <c r="H38" s="58">
        <f>'Com_Ind Calculations'!L39</f>
        <v>83000</v>
      </c>
      <c r="I38" s="62">
        <f>'Com_Ind Calculations'!P39</f>
        <v>7400</v>
      </c>
      <c r="J38" s="60">
        <f>'Com_Ind Calculations'!S39</f>
        <v>250000</v>
      </c>
    </row>
    <row r="39" spans="1:10" x14ac:dyDescent="0.2">
      <c r="A39" s="85" t="s">
        <v>76</v>
      </c>
      <c r="B39" s="17" t="s">
        <v>49</v>
      </c>
      <c r="C39" s="51">
        <f>'Residential Calculations'!L40</f>
        <v>31</v>
      </c>
      <c r="D39" s="58">
        <f>'Residential Calculations'!O40</f>
        <v>1000</v>
      </c>
      <c r="E39" s="62">
        <f>'Residential Calculations'!S40</f>
        <v>94</v>
      </c>
      <c r="F39" s="60">
        <f>'Residential Calculations'!V40</f>
        <v>3100</v>
      </c>
      <c r="G39" s="55">
        <f>'Com_Ind Calculations'!I40</f>
        <v>110</v>
      </c>
      <c r="H39" s="58">
        <f>'Com_Ind Calculations'!L40</f>
        <v>3700</v>
      </c>
      <c r="I39" s="62">
        <f>'Com_Ind Calculations'!P40</f>
        <v>320</v>
      </c>
      <c r="J39" s="60">
        <f>'Com_Ind Calculations'!S40</f>
        <v>11000</v>
      </c>
    </row>
    <row r="40" spans="1:10" x14ac:dyDescent="0.2">
      <c r="A40" s="85" t="s">
        <v>116</v>
      </c>
      <c r="B40" s="17" t="s">
        <v>107</v>
      </c>
      <c r="C40" s="51">
        <f>'Residential Calculations'!L41</f>
        <v>210</v>
      </c>
      <c r="D40" s="58">
        <f>'Residential Calculations'!O41</f>
        <v>7000</v>
      </c>
      <c r="E40" s="62">
        <f>'Residential Calculations'!S41</f>
        <v>630</v>
      </c>
      <c r="F40" s="60">
        <f>'Residential Calculations'!V41</f>
        <v>21000</v>
      </c>
      <c r="G40" s="55">
        <f>'Com_Ind Calculations'!I41</f>
        <v>700</v>
      </c>
      <c r="H40" s="58">
        <f>'Com_Ind Calculations'!L41</f>
        <v>23000</v>
      </c>
      <c r="I40" s="62">
        <f>'Com_Ind Calculations'!P41</f>
        <v>2100</v>
      </c>
      <c r="J40" s="60">
        <f>'Com_Ind Calculations'!S41</f>
        <v>70000</v>
      </c>
    </row>
    <row r="41" spans="1:10" ht="14.25" x14ac:dyDescent="0.2">
      <c r="A41" s="84" t="s">
        <v>257</v>
      </c>
      <c r="B41" s="67" t="s">
        <v>39</v>
      </c>
      <c r="C41" s="145">
        <f>'Residential Calculations'!L42</f>
        <v>3000</v>
      </c>
      <c r="D41" s="146">
        <f>'Residential Calculations'!O42</f>
        <v>100000</v>
      </c>
      <c r="E41" s="147">
        <f>'Residential Calculations'!S42</f>
        <v>3000</v>
      </c>
      <c r="F41" s="148">
        <f>'Residential Calculations'!V42</f>
        <v>100000</v>
      </c>
      <c r="G41" s="149">
        <f>C41</f>
        <v>3000</v>
      </c>
      <c r="H41" s="146">
        <f>D41</f>
        <v>100000</v>
      </c>
      <c r="I41" s="147">
        <f>C41</f>
        <v>3000</v>
      </c>
      <c r="J41" s="148">
        <f>D41</f>
        <v>100000</v>
      </c>
    </row>
    <row r="42" spans="1:10" x14ac:dyDescent="0.2">
      <c r="A42" s="85" t="s">
        <v>118</v>
      </c>
      <c r="B42" s="17" t="s">
        <v>48</v>
      </c>
      <c r="C42" s="51">
        <f>'Residential Calculations'!L43</f>
        <v>3100</v>
      </c>
      <c r="D42" s="58">
        <f>'Residential Calculations'!O43</f>
        <v>100000</v>
      </c>
      <c r="E42" s="62">
        <f>'Residential Calculations'!S43</f>
        <v>9400</v>
      </c>
      <c r="F42" s="60">
        <f>'Residential Calculations'!V43</f>
        <v>310000</v>
      </c>
      <c r="G42" s="55">
        <f>'Com_Ind Calculations'!I43</f>
        <v>11000</v>
      </c>
      <c r="H42" s="58">
        <f>'Com_Ind Calculations'!L43</f>
        <v>370000</v>
      </c>
      <c r="I42" s="62">
        <f>'Com_Ind Calculations'!P43</f>
        <v>32000</v>
      </c>
      <c r="J42" s="60">
        <f>'Com_Ind Calculations'!S43</f>
        <v>1100000</v>
      </c>
    </row>
    <row r="43" spans="1:10" x14ac:dyDescent="0.2">
      <c r="A43" s="85" t="s">
        <v>93</v>
      </c>
      <c r="B43" s="17" t="s">
        <v>41</v>
      </c>
      <c r="C43" s="51">
        <f>'Residential Calculations'!L44</f>
        <v>39</v>
      </c>
      <c r="D43" s="58">
        <f>'Residential Calculations'!O44</f>
        <v>1300</v>
      </c>
      <c r="E43" s="62">
        <f>'Residential Calculations'!S44</f>
        <v>390</v>
      </c>
      <c r="F43" s="60">
        <f>'Residential Calculations'!V44</f>
        <v>13000</v>
      </c>
      <c r="G43" s="55">
        <f>'Com_Ind Calculations'!I44</f>
        <v>380</v>
      </c>
      <c r="H43" s="58">
        <f>'Com_Ind Calculations'!L44</f>
        <v>13000</v>
      </c>
      <c r="I43" s="62">
        <f>'Com_Ind Calculations'!P44</f>
        <v>3800</v>
      </c>
      <c r="J43" s="60">
        <f>'Com_Ind Calculations'!S44</f>
        <v>130000</v>
      </c>
    </row>
    <row r="44" spans="1:10" x14ac:dyDescent="0.2">
      <c r="A44" s="85" t="s">
        <v>77</v>
      </c>
      <c r="B44" s="17" t="s">
        <v>9</v>
      </c>
      <c r="C44" s="51">
        <f>'Residential Calculations'!L45</f>
        <v>630</v>
      </c>
      <c r="D44" s="58">
        <f>'Residential Calculations'!O45</f>
        <v>21000</v>
      </c>
      <c r="E44" s="62">
        <f>'Residential Calculations'!S45</f>
        <v>1900</v>
      </c>
      <c r="F44" s="60">
        <f>'Residential Calculations'!V45</f>
        <v>63000</v>
      </c>
      <c r="G44" s="55">
        <f>'Com_Ind Calculations'!I45</f>
        <v>2000</v>
      </c>
      <c r="H44" s="58">
        <f>'Com_Ind Calculations'!L45</f>
        <v>67000</v>
      </c>
      <c r="I44" s="62">
        <f>'Com_Ind Calculations'!P45</f>
        <v>2000</v>
      </c>
      <c r="J44" s="60">
        <f>'Com_Ind Calculations'!S45</f>
        <v>67000</v>
      </c>
    </row>
    <row r="45" spans="1:10" ht="14.25" x14ac:dyDescent="0.2">
      <c r="A45" s="85" t="s">
        <v>252</v>
      </c>
      <c r="B45" s="17" t="s">
        <v>101</v>
      </c>
      <c r="C45" s="51">
        <f>'Residential Calculations'!L46</f>
        <v>2.1</v>
      </c>
      <c r="D45" s="58">
        <f>'Residential Calculations'!O46</f>
        <v>70</v>
      </c>
      <c r="E45" s="62">
        <f>'Residential Calculations'!S46</f>
        <v>6.3</v>
      </c>
      <c r="F45" s="60">
        <f>'Residential Calculations'!V46</f>
        <v>210</v>
      </c>
      <c r="G45" s="55">
        <f>'Com_Ind Calculations'!I46</f>
        <v>7</v>
      </c>
      <c r="H45" s="58">
        <f>'Com_Ind Calculations'!L46</f>
        <v>230</v>
      </c>
      <c r="I45" s="62">
        <f>'Com_Ind Calculations'!P46</f>
        <v>21</v>
      </c>
      <c r="J45" s="60">
        <f>'Com_Ind Calculations'!S46</f>
        <v>700</v>
      </c>
    </row>
    <row r="46" spans="1:10" x14ac:dyDescent="0.2">
      <c r="A46" s="85" t="s">
        <v>111</v>
      </c>
      <c r="B46" s="17" t="s">
        <v>102</v>
      </c>
      <c r="C46" s="52">
        <f>'Residential Calculations'!L47</f>
        <v>9.4</v>
      </c>
      <c r="D46" s="58">
        <f>'Residential Calculations'!O47</f>
        <v>310</v>
      </c>
      <c r="E46" s="62">
        <f>'Residential Calculations'!S47</f>
        <v>28</v>
      </c>
      <c r="F46" s="60">
        <f>'Residential Calculations'!V47</f>
        <v>930</v>
      </c>
      <c r="G46" s="55">
        <f>'Com_Ind Calculations'!I47</f>
        <v>32</v>
      </c>
      <c r="H46" s="58">
        <f>'Com_Ind Calculations'!L47</f>
        <v>1100</v>
      </c>
      <c r="I46" s="62">
        <f>'Com_Ind Calculations'!P47</f>
        <v>95</v>
      </c>
      <c r="J46" s="60">
        <f>'Com_Ind Calculations'!S47</f>
        <v>3200</v>
      </c>
    </row>
    <row r="47" spans="1:10" x14ac:dyDescent="0.2">
      <c r="A47" s="85" t="s">
        <v>78</v>
      </c>
      <c r="B47" s="17" t="s">
        <v>54</v>
      </c>
      <c r="C47" s="51">
        <f>'Residential Calculations'!L48</f>
        <v>3100</v>
      </c>
      <c r="D47" s="58">
        <f>'Residential Calculations'!O48</f>
        <v>100000</v>
      </c>
      <c r="E47" s="62">
        <f>'Residential Calculations'!S48</f>
        <v>9400</v>
      </c>
      <c r="F47" s="60">
        <f>'Residential Calculations'!V48</f>
        <v>310000</v>
      </c>
      <c r="G47" s="55">
        <f>'Com_Ind Calculations'!I48</f>
        <v>11000</v>
      </c>
      <c r="H47" s="58">
        <f>'Com_Ind Calculations'!L48</f>
        <v>370000</v>
      </c>
      <c r="I47" s="62">
        <f>'Com_Ind Calculations'!P48</f>
        <v>32000</v>
      </c>
      <c r="J47" s="60">
        <f>'Com_Ind Calculations'!S48</f>
        <v>1100000</v>
      </c>
    </row>
    <row r="48" spans="1:10" x14ac:dyDescent="0.2">
      <c r="A48" s="85" t="s">
        <v>79</v>
      </c>
      <c r="B48" s="17" t="s">
        <v>28</v>
      </c>
      <c r="C48" s="51">
        <f>'Residential Calculations'!L49</f>
        <v>940</v>
      </c>
      <c r="D48" s="58">
        <f>'Residential Calculations'!O49</f>
        <v>31000</v>
      </c>
      <c r="E48" s="62">
        <f>'Residential Calculations'!S49</f>
        <v>2800</v>
      </c>
      <c r="F48" s="60">
        <f>'Residential Calculations'!V49</f>
        <v>93000</v>
      </c>
      <c r="G48" s="55">
        <f>'Com_Ind Calculations'!I49</f>
        <v>3200</v>
      </c>
      <c r="H48" s="58">
        <f>'Com_Ind Calculations'!L49</f>
        <v>110000</v>
      </c>
      <c r="I48" s="62">
        <f>'Com_Ind Calculations'!P49</f>
        <v>9500</v>
      </c>
      <c r="J48" s="60">
        <f>'Com_Ind Calculations'!S49</f>
        <v>320000</v>
      </c>
    </row>
    <row r="49" spans="1:10" x14ac:dyDescent="0.2">
      <c r="A49" s="85" t="s">
        <v>80</v>
      </c>
      <c r="B49" s="17" t="s">
        <v>29</v>
      </c>
      <c r="C49" s="51" t="str">
        <f>'Residential Calculations'!L50</f>
        <v>NA</v>
      </c>
      <c r="D49" s="58" t="str">
        <f>'Residential Calculations'!O50</f>
        <v>NA</v>
      </c>
      <c r="E49" s="62" t="str">
        <f>'Residential Calculations'!S50</f>
        <v>NA</v>
      </c>
      <c r="F49" s="60" t="str">
        <f>'Residential Calculations'!V50</f>
        <v>NA</v>
      </c>
      <c r="G49" s="55" t="str">
        <f>'Com_Ind Calculations'!I50</f>
        <v>NA</v>
      </c>
      <c r="H49" s="58" t="str">
        <f>'Com_Ind Calculations'!L50</f>
        <v>NA</v>
      </c>
      <c r="I49" s="62" t="str">
        <f>'Com_Ind Calculations'!P50</f>
        <v>NA</v>
      </c>
      <c r="J49" s="60" t="str">
        <f>'Com_Ind Calculations'!S50</f>
        <v>NA</v>
      </c>
    </row>
    <row r="50" spans="1:10" x14ac:dyDescent="0.2">
      <c r="A50" s="85" t="s">
        <v>88</v>
      </c>
      <c r="B50" s="17" t="s">
        <v>24</v>
      </c>
      <c r="C50" s="52">
        <f>'Residential Calculations'!L51</f>
        <v>3.4</v>
      </c>
      <c r="D50" s="58">
        <f>'Residential Calculations'!O51</f>
        <v>110</v>
      </c>
      <c r="E50" s="62">
        <f>'Residential Calculations'!S51</f>
        <v>34</v>
      </c>
      <c r="F50" s="60">
        <f>'Residential Calculations'!V51</f>
        <v>1100</v>
      </c>
      <c r="G50" s="55">
        <f>'Com_Ind Calculations'!I51</f>
        <v>33</v>
      </c>
      <c r="H50" s="58">
        <f>'Com_Ind Calculations'!L51</f>
        <v>1100</v>
      </c>
      <c r="I50" s="62">
        <f>'Com_Ind Calculations'!P51</f>
        <v>160</v>
      </c>
      <c r="J50" s="60">
        <f>'Com_Ind Calculations'!S51</f>
        <v>5300</v>
      </c>
    </row>
    <row r="51" spans="1:10" x14ac:dyDescent="0.2">
      <c r="A51" s="85" t="s">
        <v>81</v>
      </c>
      <c r="B51" s="17" t="s">
        <v>37</v>
      </c>
      <c r="C51" s="51">
        <f>'Residential Calculations'!L52</f>
        <v>2100</v>
      </c>
      <c r="D51" s="58">
        <f>'Residential Calculations'!O52</f>
        <v>70000</v>
      </c>
      <c r="E51" s="62">
        <f>'Residential Calculations'!S52</f>
        <v>6300</v>
      </c>
      <c r="F51" s="60">
        <f>'Residential Calculations'!V52</f>
        <v>210000</v>
      </c>
      <c r="G51" s="55">
        <f>'Com_Ind Calculations'!I52</f>
        <v>7000</v>
      </c>
      <c r="H51" s="58">
        <f>'Com_Ind Calculations'!L52</f>
        <v>230000</v>
      </c>
      <c r="I51" s="62">
        <f>'Com_Ind Calculations'!P52</f>
        <v>21000</v>
      </c>
      <c r="J51" s="60">
        <f>'Com_Ind Calculations'!S52</f>
        <v>700000</v>
      </c>
    </row>
    <row r="52" spans="1:10" x14ac:dyDescent="0.2">
      <c r="A52" s="85" t="s">
        <v>82</v>
      </c>
      <c r="B52" s="17" t="s">
        <v>21</v>
      </c>
      <c r="C52" s="51">
        <f>'Residential Calculations'!L53</f>
        <v>4200</v>
      </c>
      <c r="D52" s="58">
        <f>'Residential Calculations'!O53</f>
        <v>140000</v>
      </c>
      <c r="E52" s="62">
        <f>'Residential Calculations'!S53</f>
        <v>5000</v>
      </c>
      <c r="F52" s="60">
        <f>'Residential Calculations'!V53</f>
        <v>170000</v>
      </c>
      <c r="G52" s="55">
        <f>'Com_Ind Calculations'!I53</f>
        <v>5000</v>
      </c>
      <c r="H52" s="58">
        <f>'Com_Ind Calculations'!L53</f>
        <v>170000</v>
      </c>
      <c r="I52" s="62">
        <f>'Com_Ind Calculations'!P53</f>
        <v>5000</v>
      </c>
      <c r="J52" s="60">
        <f>'Com_Ind Calculations'!S53</f>
        <v>170000</v>
      </c>
    </row>
    <row r="53" spans="1:10" x14ac:dyDescent="0.2">
      <c r="A53" s="85" t="s">
        <v>83</v>
      </c>
      <c r="B53" s="17" t="s">
        <v>35</v>
      </c>
      <c r="C53" s="52">
        <f>'Residential Calculations'!L54</f>
        <v>2.1</v>
      </c>
      <c r="D53" s="58">
        <f>'Residential Calculations'!O54</f>
        <v>70</v>
      </c>
      <c r="E53" s="63">
        <f>'Residential Calculations'!S54</f>
        <v>6.3</v>
      </c>
      <c r="F53" s="60">
        <f>'Residential Calculations'!V54</f>
        <v>210</v>
      </c>
      <c r="G53" s="56">
        <f>'Com_Ind Calculations'!I54</f>
        <v>7</v>
      </c>
      <c r="H53" s="58">
        <f>'Com_Ind Calculations'!L54</f>
        <v>230</v>
      </c>
      <c r="I53" s="62">
        <f>'Com_Ind Calculations'!P54</f>
        <v>21</v>
      </c>
      <c r="J53" s="60">
        <f>'Com_Ind Calculations'!S54</f>
        <v>700</v>
      </c>
    </row>
    <row r="54" spans="1:10" x14ac:dyDescent="0.2">
      <c r="A54" s="85" t="s">
        <v>94</v>
      </c>
      <c r="B54" s="17" t="s">
        <v>13</v>
      </c>
      <c r="C54" s="51">
        <f>'Residential Calculations'!L55</f>
        <v>5200</v>
      </c>
      <c r="D54" s="58">
        <f>'Residential Calculations'!O55</f>
        <v>170000</v>
      </c>
      <c r="E54" s="62">
        <f>'Residential Calculations'!S55</f>
        <v>6000</v>
      </c>
      <c r="F54" s="60">
        <f>'Residential Calculations'!V55</f>
        <v>200000</v>
      </c>
      <c r="G54" s="55">
        <f>'Com_Ind Calculations'!I55</f>
        <v>6000</v>
      </c>
      <c r="H54" s="58">
        <f>'Com_Ind Calculations'!L55</f>
        <v>200000</v>
      </c>
      <c r="I54" s="62">
        <f>'Com_Ind Calculations'!P55</f>
        <v>6000</v>
      </c>
      <c r="J54" s="60">
        <f>'Com_Ind Calculations'!S55</f>
        <v>200000</v>
      </c>
    </row>
    <row r="55" spans="1:10" x14ac:dyDescent="0.2">
      <c r="A55" s="85" t="s">
        <v>84</v>
      </c>
      <c r="B55" s="17" t="s">
        <v>22</v>
      </c>
      <c r="C55" s="53">
        <f>'Residential Calculations'!L56</f>
        <v>0.21</v>
      </c>
      <c r="D55" s="65">
        <f>'Residential Calculations'!O56</f>
        <v>7</v>
      </c>
      <c r="E55" s="64">
        <f>'Residential Calculations'!S56</f>
        <v>0.63</v>
      </c>
      <c r="F55" s="60">
        <f>'Residential Calculations'!V56</f>
        <v>21</v>
      </c>
      <c r="G55" s="57">
        <f>'Com_Ind Calculations'!I56</f>
        <v>0.7</v>
      </c>
      <c r="H55" s="58">
        <f>'Com_Ind Calculations'!L56</f>
        <v>23</v>
      </c>
      <c r="I55" s="63">
        <f>'Com_Ind Calculations'!P56</f>
        <v>2.1</v>
      </c>
      <c r="J55" s="60">
        <f>'Com_Ind Calculations'!S56</f>
        <v>70</v>
      </c>
    </row>
    <row r="56" spans="1:10" ht="14.25" x14ac:dyDescent="0.2">
      <c r="A56" s="86" t="s">
        <v>251</v>
      </c>
      <c r="B56" s="69" t="s">
        <v>18</v>
      </c>
      <c r="C56" s="70">
        <f>'Residential Calculations'!L57</f>
        <v>2.1</v>
      </c>
      <c r="D56" s="59">
        <f>'Residential Calculations'!O57</f>
        <v>70</v>
      </c>
      <c r="E56" s="71">
        <f>'Residential Calculations'!S57</f>
        <v>6.3</v>
      </c>
      <c r="F56" s="61">
        <f>'Residential Calculations'!V57</f>
        <v>210</v>
      </c>
      <c r="G56" s="72">
        <f>'Com_Ind Calculations'!I57</f>
        <v>7</v>
      </c>
      <c r="H56" s="59">
        <f>'Com_Ind Calculations'!L57</f>
        <v>230</v>
      </c>
      <c r="I56" s="73">
        <f>'Com_Ind Calculations'!P57</f>
        <v>21</v>
      </c>
      <c r="J56" s="61">
        <f>'Com_Ind Calculations'!S57</f>
        <v>700</v>
      </c>
    </row>
    <row r="57" spans="1:10" ht="14.25" x14ac:dyDescent="0.2">
      <c r="A57" s="85" t="s">
        <v>259</v>
      </c>
      <c r="B57" s="17" t="s">
        <v>6</v>
      </c>
      <c r="C57" s="51">
        <f>'Residential Calculations'!L58</f>
        <v>1000</v>
      </c>
      <c r="D57" s="58">
        <f>'Residential Calculations'!O58</f>
        <v>33000</v>
      </c>
      <c r="E57" s="62">
        <f>'Residential Calculations'!S58</f>
        <v>3100</v>
      </c>
      <c r="F57" s="60">
        <f>'Residential Calculations'!V58</f>
        <v>100000</v>
      </c>
      <c r="G57" s="55">
        <f>'Com_Ind Calculations'!I58</f>
        <v>3500</v>
      </c>
      <c r="H57" s="58">
        <f>'Com_Ind Calculations'!L58</f>
        <v>120000</v>
      </c>
      <c r="I57" s="62">
        <f>'Com_Ind Calculations'!P58</f>
        <v>11000</v>
      </c>
      <c r="J57" s="60">
        <f>'Com_Ind Calculations'!S58</f>
        <v>370000</v>
      </c>
    </row>
    <row r="58" spans="1:10" x14ac:dyDescent="0.2">
      <c r="A58" s="85" t="s">
        <v>89</v>
      </c>
      <c r="B58" s="17" t="s">
        <v>8</v>
      </c>
      <c r="C58" s="51">
        <f>'Residential Calculations'!L59</f>
        <v>5200</v>
      </c>
      <c r="D58" s="58">
        <f>'Residential Calculations'!O59</f>
        <v>170000</v>
      </c>
      <c r="E58" s="62">
        <f>'Residential Calculations'!S59</f>
        <v>16000</v>
      </c>
      <c r="F58" s="60">
        <f>'Residential Calculations'!V59</f>
        <v>530000</v>
      </c>
      <c r="G58" s="55">
        <f>'Com_Ind Calculations'!I59</f>
        <v>18000</v>
      </c>
      <c r="H58" s="58">
        <f>'Com_Ind Calculations'!L59</f>
        <v>600000</v>
      </c>
      <c r="I58" s="62">
        <f>'Com_Ind Calculations'!P59</f>
        <v>53000</v>
      </c>
      <c r="J58" s="60">
        <f>'Com_Ind Calculations'!S59</f>
        <v>1800000</v>
      </c>
    </row>
    <row r="59" spans="1:10" x14ac:dyDescent="0.2">
      <c r="A59" s="85" t="s">
        <v>85</v>
      </c>
      <c r="B59" s="17" t="s">
        <v>31</v>
      </c>
      <c r="C59" s="51">
        <f>'Residential Calculations'!L60</f>
        <v>63</v>
      </c>
      <c r="D59" s="58">
        <f>'Residential Calculations'!O60</f>
        <v>2100</v>
      </c>
      <c r="E59" s="62">
        <f>'Residential Calculations'!S60</f>
        <v>190</v>
      </c>
      <c r="F59" s="60">
        <f>'Residential Calculations'!V60</f>
        <v>6300</v>
      </c>
      <c r="G59" s="55">
        <f>'Com_Ind Calculations'!I60</f>
        <v>210</v>
      </c>
      <c r="H59" s="58">
        <f>'Com_Ind Calculations'!L60</f>
        <v>7000</v>
      </c>
      <c r="I59" s="62">
        <f>'Com_Ind Calculations'!P60</f>
        <v>630</v>
      </c>
      <c r="J59" s="60">
        <f>'Com_Ind Calculations'!S60</f>
        <v>21000</v>
      </c>
    </row>
    <row r="60" spans="1:10" x14ac:dyDescent="0.2">
      <c r="A60" s="85" t="s">
        <v>86</v>
      </c>
      <c r="B60" s="17" t="s">
        <v>30</v>
      </c>
      <c r="C60" s="51">
        <f>'Residential Calculations'!L61</f>
        <v>63</v>
      </c>
      <c r="D60" s="58">
        <f>'Residential Calculations'!O61</f>
        <v>2100</v>
      </c>
      <c r="E60" s="62">
        <f>'Residential Calculations'!S61</f>
        <v>190</v>
      </c>
      <c r="F60" s="60">
        <f>'Residential Calculations'!V61</f>
        <v>6300</v>
      </c>
      <c r="G60" s="55">
        <f>'Com_Ind Calculations'!I61</f>
        <v>210</v>
      </c>
      <c r="H60" s="58">
        <f>'Com_Ind Calculations'!L61</f>
        <v>7000</v>
      </c>
      <c r="I60" s="62">
        <f>'Com_Ind Calculations'!P61</f>
        <v>630</v>
      </c>
      <c r="J60" s="60">
        <f>'Com_Ind Calculations'!S61</f>
        <v>21000</v>
      </c>
    </row>
    <row r="61" spans="1:10" x14ac:dyDescent="0.2">
      <c r="A61" s="85" t="s">
        <v>95</v>
      </c>
      <c r="B61" s="17" t="s">
        <v>45</v>
      </c>
      <c r="C61" s="51">
        <f>'Residential Calculations'!L62</f>
        <v>1100</v>
      </c>
      <c r="D61" s="58">
        <f>'Residential Calculations'!O62</f>
        <v>37000</v>
      </c>
      <c r="E61" s="62">
        <f>'Residential Calculations'!S62</f>
        <v>3400</v>
      </c>
      <c r="F61" s="60">
        <f>'Residential Calculations'!V62</f>
        <v>110000</v>
      </c>
      <c r="G61" s="55">
        <f>'Com_Ind Calculations'!I62</f>
        <v>3500</v>
      </c>
      <c r="H61" s="58">
        <f>'Com_Ind Calculations'!L62</f>
        <v>120000</v>
      </c>
      <c r="I61" s="62">
        <f>'Com_Ind Calculations'!P62</f>
        <v>3500</v>
      </c>
      <c r="J61" s="60">
        <f>'Com_Ind Calculations'!S62</f>
        <v>120000</v>
      </c>
    </row>
    <row r="62" spans="1:10" ht="14.25" x14ac:dyDescent="0.2">
      <c r="A62" s="85" t="s">
        <v>250</v>
      </c>
      <c r="B62" s="17" t="s">
        <v>3</v>
      </c>
      <c r="C62" s="52">
        <f>'Residential Calculations'!L63</f>
        <v>1.7</v>
      </c>
      <c r="D62" s="58">
        <f>'Residential Calculations'!O63</f>
        <v>57</v>
      </c>
      <c r="E62" s="62">
        <f>'Residential Calculations'!S63</f>
        <v>17</v>
      </c>
      <c r="F62" s="60">
        <f>'Residential Calculations'!V63</f>
        <v>570</v>
      </c>
      <c r="G62" s="128">
        <f>'Com_Ind Calculations'!I63</f>
        <v>22</v>
      </c>
      <c r="H62" s="59">
        <f>'Com_Ind Calculations'!L63</f>
        <v>730</v>
      </c>
      <c r="I62" s="73">
        <f>'Com_Ind Calculations'!P63</f>
        <v>220</v>
      </c>
      <c r="J62" s="61">
        <f>'Com_Ind Calculations'!S63</f>
        <v>7300</v>
      </c>
    </row>
    <row r="63" spans="1:10" ht="14.25" x14ac:dyDescent="0.2">
      <c r="A63" s="85" t="s">
        <v>248</v>
      </c>
      <c r="B63" s="17" t="s">
        <v>56</v>
      </c>
      <c r="C63" s="51">
        <f>'Residential Calculations'!L64</f>
        <v>100</v>
      </c>
      <c r="D63" s="58">
        <f>'Residential Calculations'!O64</f>
        <v>3300</v>
      </c>
      <c r="E63" s="62">
        <f>'Residential Calculations'!S64</f>
        <v>310</v>
      </c>
      <c r="F63" s="60">
        <f>'Residential Calculations'!V64</f>
        <v>10000</v>
      </c>
      <c r="G63" s="55">
        <f>'Com_Ind Calculations'!I64</f>
        <v>350</v>
      </c>
      <c r="H63" s="58">
        <f>'Com_Ind Calculations'!L64</f>
        <v>12000</v>
      </c>
      <c r="I63" s="62">
        <f>'Com_Ind Calculations'!P64</f>
        <v>1100</v>
      </c>
      <c r="J63" s="60">
        <f>'Com_Ind Calculations'!S64</f>
        <v>37000</v>
      </c>
    </row>
    <row r="64" spans="1:10" ht="15" thickBot="1" x14ac:dyDescent="0.25">
      <c r="A64" s="87" t="s">
        <v>249</v>
      </c>
      <c r="B64" s="88" t="s">
        <v>27</v>
      </c>
      <c r="C64" s="89">
        <f>'Residential Calculations'!L65</f>
        <v>100</v>
      </c>
      <c r="D64" s="90">
        <f>'Residential Calculations'!O65</f>
        <v>3300</v>
      </c>
      <c r="E64" s="91">
        <f>'Residential Calculations'!S65</f>
        <v>310</v>
      </c>
      <c r="F64" s="92">
        <f>'Residential Calculations'!V65</f>
        <v>10000</v>
      </c>
      <c r="G64" s="93">
        <f>'Com_Ind Calculations'!I65</f>
        <v>350</v>
      </c>
      <c r="H64" s="90">
        <f>'Com_Ind Calculations'!L65</f>
        <v>12000</v>
      </c>
      <c r="I64" s="91">
        <f>'Com_Ind Calculations'!P65</f>
        <v>1100</v>
      </c>
      <c r="J64" s="92">
        <f>'Com_Ind Calculations'!S65</f>
        <v>37000</v>
      </c>
    </row>
    <row r="65" spans="1:12" ht="13.5" thickTop="1" x14ac:dyDescent="0.2">
      <c r="A65" s="11"/>
      <c r="B65" s="37"/>
      <c r="C65" s="38"/>
      <c r="D65" s="39"/>
      <c r="E65" s="39"/>
      <c r="F65" s="39"/>
      <c r="G65" s="38"/>
      <c r="H65" s="39"/>
      <c r="I65" s="39"/>
      <c r="J65" s="39"/>
    </row>
    <row r="66" spans="1:12" x14ac:dyDescent="0.2">
      <c r="A66" s="11" t="s">
        <v>177</v>
      </c>
      <c r="B66" s="6"/>
      <c r="C66" s="6"/>
      <c r="D66" s="7"/>
      <c r="E66" s="6"/>
      <c r="F66" s="7"/>
      <c r="G66" s="7"/>
      <c r="H66" s="7"/>
      <c r="I66" s="7"/>
      <c r="J66" s="7"/>
      <c r="K66" s="137"/>
      <c r="L66" s="6"/>
    </row>
    <row r="67" spans="1:12" x14ac:dyDescent="0.2">
      <c r="A67" s="6" t="s">
        <v>300</v>
      </c>
      <c r="B67" s="6"/>
      <c r="C67" s="6"/>
      <c r="D67" s="7"/>
      <c r="E67" s="6"/>
      <c r="F67" s="7"/>
      <c r="G67" s="7"/>
      <c r="H67" s="7"/>
      <c r="I67" s="7"/>
      <c r="J67" s="7"/>
      <c r="K67" s="137"/>
      <c r="L67" s="6"/>
    </row>
    <row r="68" spans="1:12" x14ac:dyDescent="0.2">
      <c r="A68" s="7" t="s">
        <v>167</v>
      </c>
      <c r="B68" s="3"/>
      <c r="C68" s="11"/>
      <c r="D68" s="3"/>
      <c r="E68" s="12"/>
      <c r="F68" s="14"/>
      <c r="G68" s="14"/>
      <c r="H68" s="14"/>
      <c r="I68" s="14"/>
      <c r="J68" s="14"/>
    </row>
    <row r="69" spans="1:12" x14ac:dyDescent="0.2">
      <c r="A69" s="7"/>
      <c r="B69" s="3"/>
      <c r="C69" s="11"/>
      <c r="D69" s="3"/>
      <c r="E69" s="12"/>
      <c r="F69" s="14"/>
      <c r="G69" s="14"/>
      <c r="H69" s="14"/>
      <c r="I69" s="14"/>
      <c r="J69" s="14"/>
    </row>
    <row r="70" spans="1:12" ht="14.25" x14ac:dyDescent="0.2">
      <c r="A70" s="7" t="s">
        <v>260</v>
      </c>
      <c r="B70" s="3"/>
      <c r="C70" s="11"/>
      <c r="D70" s="3"/>
      <c r="E70" s="12"/>
      <c r="F70" s="14"/>
      <c r="G70" s="14"/>
      <c r="H70" s="14"/>
      <c r="I70" s="14"/>
      <c r="J70" s="14"/>
    </row>
    <row r="71" spans="1:12" x14ac:dyDescent="0.2">
      <c r="A71" s="7" t="s">
        <v>261</v>
      </c>
      <c r="B71" s="3"/>
      <c r="C71" s="11"/>
      <c r="D71" s="3"/>
      <c r="E71" s="12"/>
      <c r="F71" s="14"/>
      <c r="G71" s="14"/>
      <c r="H71" s="14"/>
      <c r="I71" s="14"/>
      <c r="J71" s="14"/>
    </row>
    <row r="72" spans="1:12" ht="14.25" x14ac:dyDescent="0.2">
      <c r="A72" s="7" t="s">
        <v>242</v>
      </c>
      <c r="B72" s="3"/>
      <c r="C72" s="11"/>
      <c r="D72" s="3"/>
      <c r="E72" s="12"/>
      <c r="F72" s="14"/>
      <c r="G72" s="14"/>
      <c r="H72" s="14"/>
      <c r="I72" s="14"/>
      <c r="J72" s="14"/>
    </row>
    <row r="73" spans="1:12" ht="14.25" x14ac:dyDescent="0.2">
      <c r="A73" s="7" t="s">
        <v>243</v>
      </c>
      <c r="B73" s="3"/>
      <c r="C73" s="11"/>
      <c r="D73" s="3"/>
      <c r="E73" s="12"/>
      <c r="F73" s="14"/>
      <c r="G73" s="14"/>
      <c r="H73" s="14"/>
      <c r="I73" s="14"/>
      <c r="J73" s="14"/>
    </row>
    <row r="74" spans="1:12" ht="14.25" x14ac:dyDescent="0.2">
      <c r="A74" s="7" t="s">
        <v>244</v>
      </c>
      <c r="B74" s="3"/>
      <c r="C74" s="11"/>
      <c r="D74" s="3"/>
      <c r="E74" s="12"/>
      <c r="F74" s="14"/>
      <c r="G74" s="14"/>
      <c r="H74" s="14"/>
      <c r="I74" s="14"/>
      <c r="J74" s="14"/>
    </row>
    <row r="75" spans="1:12" ht="14.25" x14ac:dyDescent="0.2">
      <c r="A75" s="7" t="s">
        <v>245</v>
      </c>
      <c r="B75" s="3"/>
      <c r="C75" s="11"/>
      <c r="D75" s="3"/>
      <c r="E75" s="12"/>
      <c r="F75" s="14"/>
      <c r="G75" s="14"/>
      <c r="H75" s="14"/>
      <c r="I75" s="14"/>
      <c r="J75" s="14"/>
    </row>
    <row r="76" spans="1:12" ht="14.25" x14ac:dyDescent="0.2">
      <c r="A76" s="4" t="s">
        <v>246</v>
      </c>
      <c r="B76" s="3"/>
      <c r="C76" s="11"/>
      <c r="D76" s="3"/>
      <c r="E76" s="12"/>
      <c r="F76" s="14"/>
      <c r="G76" s="14"/>
      <c r="H76" s="14"/>
      <c r="I76" s="14"/>
      <c r="J76" s="14"/>
    </row>
    <row r="77" spans="1:12" ht="14.25" x14ac:dyDescent="0.2">
      <c r="A77" s="7" t="s">
        <v>247</v>
      </c>
      <c r="B77" s="3"/>
      <c r="C77" s="11"/>
      <c r="D77" s="3"/>
      <c r="E77" s="12"/>
      <c r="F77" s="14"/>
      <c r="G77" s="14"/>
      <c r="H77" s="14"/>
      <c r="I77" s="14"/>
      <c r="J77" s="14"/>
    </row>
    <row r="78" spans="1:12" x14ac:dyDescent="0.2">
      <c r="B78" s="3"/>
      <c r="C78" s="11"/>
      <c r="D78" s="3"/>
      <c r="E78" s="12"/>
      <c r="F78" s="14"/>
      <c r="G78" s="14"/>
      <c r="H78" s="14"/>
      <c r="I78" s="14"/>
      <c r="J78" s="14"/>
    </row>
    <row r="79" spans="1:12" x14ac:dyDescent="0.2">
      <c r="A79" s="7"/>
      <c r="B79" s="3"/>
      <c r="C79" s="11"/>
      <c r="D79" s="3"/>
      <c r="E79" s="12"/>
      <c r="F79" s="14"/>
      <c r="G79" s="14"/>
      <c r="H79" s="14"/>
      <c r="I79" s="14"/>
      <c r="J79" s="14"/>
    </row>
    <row r="80" spans="1:12" x14ac:dyDescent="0.2">
      <c r="A80" s="7"/>
      <c r="B80" s="6"/>
      <c r="C80" s="2"/>
      <c r="D80" s="7"/>
      <c r="E80" s="6"/>
      <c r="F80" s="7"/>
      <c r="G80" s="7"/>
      <c r="H80" s="7"/>
      <c r="I80" s="7"/>
      <c r="J80" s="7"/>
    </row>
    <row r="81" spans="1:12" x14ac:dyDescent="0.2">
      <c r="A81" s="7"/>
      <c r="B81" s="6"/>
      <c r="C81" s="2"/>
      <c r="D81" s="7"/>
      <c r="E81" s="6"/>
      <c r="F81" s="7"/>
      <c r="G81" s="7"/>
      <c r="H81" s="7"/>
      <c r="I81" s="7"/>
      <c r="J81" s="7"/>
    </row>
    <row r="82" spans="1:12" x14ac:dyDescent="0.2">
      <c r="A82" s="7"/>
      <c r="B82" s="6"/>
      <c r="C82" s="2"/>
      <c r="D82" s="7"/>
      <c r="E82" s="6"/>
      <c r="F82" s="7"/>
      <c r="G82" s="7"/>
      <c r="H82" s="7"/>
      <c r="I82" s="7"/>
      <c r="J82" s="7"/>
    </row>
    <row r="83" spans="1:12" s="5" customFormat="1" x14ac:dyDescent="0.2">
      <c r="A83" s="7"/>
      <c r="B83" s="11"/>
      <c r="C83" s="11"/>
      <c r="D83" s="11"/>
      <c r="E83" s="11"/>
      <c r="F83" s="11"/>
      <c r="G83" s="11"/>
      <c r="H83" s="11"/>
      <c r="I83" s="11"/>
      <c r="J83" s="11"/>
      <c r="K83" s="138"/>
      <c r="L83" s="7"/>
    </row>
    <row r="84" spans="1:12" x14ac:dyDescent="0.2">
      <c r="H84" s="36"/>
    </row>
    <row r="85" spans="1:12" x14ac:dyDescent="0.2">
      <c r="A85" s="5"/>
      <c r="H85" s="36"/>
    </row>
    <row r="86" spans="1:12" x14ac:dyDescent="0.2">
      <c r="H86" s="36"/>
    </row>
    <row r="87" spans="1:12" x14ac:dyDescent="0.2">
      <c r="H87" s="36"/>
    </row>
    <row r="88" spans="1:12" x14ac:dyDescent="0.2">
      <c r="H88" s="36"/>
    </row>
    <row r="89" spans="1:12" x14ac:dyDescent="0.2">
      <c r="A89" s="7"/>
      <c r="B89" s="9"/>
      <c r="H89"/>
    </row>
    <row r="90" spans="1:12" x14ac:dyDescent="0.2">
      <c r="B90" s="9"/>
      <c r="H90"/>
    </row>
    <row r="91" spans="1:12" x14ac:dyDescent="0.2">
      <c r="A91" s="7"/>
      <c r="B91" s="8"/>
      <c r="H91"/>
    </row>
    <row r="92" spans="1:12" x14ac:dyDescent="0.2">
      <c r="B92" s="8"/>
    </row>
    <row r="93" spans="1:12" x14ac:dyDescent="0.2">
      <c r="B93" s="10"/>
    </row>
    <row r="94" spans="1:12" x14ac:dyDescent="0.2">
      <c r="B94" s="10"/>
    </row>
    <row r="95" spans="1:12" x14ac:dyDescent="0.2">
      <c r="B95" s="10"/>
    </row>
    <row r="96" spans="1:12" x14ac:dyDescent="0.2">
      <c r="B96" s="10"/>
    </row>
    <row r="97" spans="1:10" x14ac:dyDescent="0.2">
      <c r="B97" s="10"/>
    </row>
    <row r="98" spans="1:10" x14ac:dyDescent="0.2">
      <c r="C98" s="8"/>
      <c r="D98" s="13"/>
      <c r="E98" s="8"/>
      <c r="F98" s="13"/>
      <c r="G98" s="13"/>
      <c r="H98" s="13"/>
      <c r="I98" s="13"/>
      <c r="J98" s="13"/>
    </row>
    <row r="100" spans="1:10" x14ac:dyDescent="0.2">
      <c r="B100" s="8"/>
    </row>
    <row r="101" spans="1:10" x14ac:dyDescent="0.2">
      <c r="A101" s="2"/>
      <c r="B101" s="9"/>
    </row>
    <row r="102" spans="1:10" x14ac:dyDescent="0.2">
      <c r="B102" s="9"/>
    </row>
    <row r="103" spans="1:10" x14ac:dyDescent="0.2">
      <c r="B103" s="10"/>
    </row>
    <row r="104" spans="1:10" x14ac:dyDescent="0.2">
      <c r="B104" s="10"/>
    </row>
    <row r="105" spans="1:10" x14ac:dyDescent="0.2">
      <c r="B105" s="10"/>
    </row>
    <row r="106" spans="1:10" x14ac:dyDescent="0.2">
      <c r="B106" s="8"/>
    </row>
    <row r="107" spans="1:10" x14ac:dyDescent="0.2">
      <c r="B107" s="8"/>
    </row>
    <row r="108" spans="1:10" x14ac:dyDescent="0.2">
      <c r="B108" s="10"/>
    </row>
    <row r="109" spans="1:10" x14ac:dyDescent="0.2">
      <c r="B109" s="10"/>
    </row>
    <row r="110" spans="1:10" x14ac:dyDescent="0.2">
      <c r="B110" s="10"/>
    </row>
    <row r="111" spans="1:10" x14ac:dyDescent="0.2">
      <c r="B111" s="10"/>
    </row>
    <row r="112" spans="1:10" x14ac:dyDescent="0.2">
      <c r="B112" s="10"/>
    </row>
  </sheetData>
  <phoneticPr fontId="0" type="noConversion"/>
  <printOptions horizontalCentered="1" verticalCentered="1" gridLines="1"/>
  <pageMargins left="0.5" right="0.5" top="1.25" bottom="1" header="0.5" footer="0.5"/>
  <pageSetup scale="54" pageOrder="overThenDown" orientation="portrait" r:id="rId1"/>
  <headerFooter differentFirst="1">
    <oddHeader xml:space="preserve">&amp;C&amp;"Arial,Bold"&amp;16
</oddHeader>
    <firstHeader>&amp;L&amp;G&amp;R&amp;"Calibri,Bold"&amp;22Intrusion Screening Values (ISVs) for Vapor Intrusion Risk Evaluation&amp;"Calibri,Regular"
&amp;"Calibri,Bold"October 2024</firstHeader>
    <firstFooter>&amp;Laq1-36&amp;CMinnesota Pollution Control Agency • 520 Lafayette Rd. N., St. Paul, MN 55155-4194 • www.pca.state.mn.us
651-296-6300 • 800-657-3864 or use your preferred relay service • Info.pca@state.mn.us&amp;ROctober 2024</first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73"/>
  <sheetViews>
    <sheetView zoomScaleNormal="100" workbookViewId="0">
      <pane xSplit="1" ySplit="3" topLeftCell="B26" activePane="bottomRight" state="frozen"/>
      <selection pane="topRight" activeCell="B1" sqref="B1"/>
      <selection pane="bottomLeft" activeCell="A3" sqref="A3"/>
      <selection pane="bottomRight" activeCell="E43" sqref="E43"/>
    </sheetView>
  </sheetViews>
  <sheetFormatPr defaultRowHeight="12.75" x14ac:dyDescent="0.2"/>
  <cols>
    <col min="1" max="1" width="45.85546875" customWidth="1"/>
    <col min="2" max="2" width="12.28515625" customWidth="1"/>
    <col min="3" max="3" width="9.5703125" customWidth="1"/>
    <col min="4" max="4" width="15.140625" customWidth="1"/>
    <col min="5" max="5" width="10.28515625" style="25" customWidth="1"/>
    <col min="6" max="6" width="11.5703125" style="25" customWidth="1"/>
    <col min="7" max="7" width="11.5703125" style="141" customWidth="1"/>
    <col min="8" max="8" width="13.5703125" style="25" customWidth="1"/>
    <col min="9" max="9" width="10.7109375" customWidth="1"/>
    <col min="10" max="10" width="11.5703125" customWidth="1"/>
    <col min="11" max="11" width="9.85546875" style="1" customWidth="1"/>
    <col min="12" max="12" width="10.7109375" customWidth="1"/>
    <col min="13" max="13" width="10.28515625" style="40" customWidth="1"/>
    <col min="14" max="14" width="10" style="1" customWidth="1"/>
    <col min="15" max="15" width="10.85546875" customWidth="1"/>
    <col min="16" max="16" width="10.28515625" customWidth="1"/>
    <col min="17" max="17" width="10.85546875" customWidth="1"/>
    <col min="18" max="18" width="10.7109375" customWidth="1"/>
    <col min="19" max="19" width="11.5703125" customWidth="1"/>
    <col min="20" max="20" width="11" style="1" customWidth="1"/>
    <col min="21" max="21" width="11" customWidth="1"/>
    <col min="22" max="22" width="11.28515625" customWidth="1"/>
  </cols>
  <sheetData>
    <row r="1" spans="1:22" ht="20.25" x14ac:dyDescent="0.3">
      <c r="A1" s="15" t="s">
        <v>131</v>
      </c>
      <c r="F1" s="44"/>
      <c r="G1" s="139"/>
      <c r="H1" s="44"/>
    </row>
    <row r="2" spans="1:22" ht="20.25" x14ac:dyDescent="0.3">
      <c r="A2" s="50" t="s">
        <v>299</v>
      </c>
      <c r="F2" s="44"/>
      <c r="G2" s="139"/>
      <c r="H2" s="44"/>
    </row>
    <row r="3" spans="1:22" s="32" customFormat="1" ht="38.25" x14ac:dyDescent="0.2">
      <c r="A3" s="26" t="s">
        <v>58</v>
      </c>
      <c r="B3" s="26" t="s">
        <v>59</v>
      </c>
      <c r="C3" s="26" t="s">
        <v>128</v>
      </c>
      <c r="D3" s="27" t="s">
        <v>132</v>
      </c>
      <c r="E3" s="28" t="s">
        <v>129</v>
      </c>
      <c r="F3" s="29" t="s">
        <v>133</v>
      </c>
      <c r="G3" s="140" t="s">
        <v>233</v>
      </c>
      <c r="H3" s="29" t="s">
        <v>234</v>
      </c>
      <c r="I3" s="30" t="s">
        <v>130</v>
      </c>
      <c r="J3" s="30" t="s">
        <v>235</v>
      </c>
      <c r="K3" s="31" t="s">
        <v>121</v>
      </c>
      <c r="L3" s="30" t="s">
        <v>204</v>
      </c>
      <c r="M3" s="30" t="s">
        <v>122</v>
      </c>
      <c r="N3" s="30" t="s">
        <v>123</v>
      </c>
      <c r="O3" s="30" t="s">
        <v>138</v>
      </c>
      <c r="P3" s="30" t="s">
        <v>124</v>
      </c>
      <c r="Q3" s="30" t="s">
        <v>125</v>
      </c>
      <c r="R3" s="30" t="s">
        <v>126</v>
      </c>
      <c r="S3" s="30" t="s">
        <v>139</v>
      </c>
      <c r="T3" s="30" t="s">
        <v>122</v>
      </c>
      <c r="U3" s="30" t="s">
        <v>127</v>
      </c>
      <c r="V3" s="30" t="s">
        <v>205</v>
      </c>
    </row>
    <row r="4" spans="1:22" x14ac:dyDescent="0.2">
      <c r="A4" s="45" t="s">
        <v>60</v>
      </c>
      <c r="B4" s="17" t="s">
        <v>38</v>
      </c>
      <c r="C4" s="18" t="s">
        <v>57</v>
      </c>
      <c r="D4" s="18" t="s">
        <v>238</v>
      </c>
      <c r="E4" s="24" t="s">
        <v>57</v>
      </c>
      <c r="F4" s="24" t="s">
        <v>57</v>
      </c>
      <c r="G4" s="18">
        <v>20000</v>
      </c>
      <c r="H4" s="18" t="s">
        <v>238</v>
      </c>
      <c r="I4" s="41" t="str">
        <f t="shared" ref="I4:I35" si="0">IF(E4="NA","NA",0.00001*25550/(E4*((350*2*10)+(350*14*3)+(350*10))))</f>
        <v>NA</v>
      </c>
      <c r="J4" s="42" t="str">
        <f t="shared" ref="J4:J35" si="1">IF(C4="NA","NA",C4*9490/(26*350))</f>
        <v>NA</v>
      </c>
      <c r="K4" s="144">
        <f>IF(AND(G4="NA", I4="NA", J4="NA"), "NA", MIN(G4,I4,J4))</f>
        <v>20000</v>
      </c>
      <c r="L4" s="43">
        <f>IF(ISNUMBER(ROUND(K4*1000000,2-LEN(INT(K4*1000000)))/1000000),ROUND(K4*1000000,2-LEN(INT(K4*1000000)))/1000000,"NA")</f>
        <v>20000</v>
      </c>
      <c r="M4" s="143" t="str">
        <f>IF(AND(I4="NA",J4="NA", G4="NA"),"NA",IF(K4=I4,"Cancer",IF(K4=J4,"Noncancer",IF(K4=G4,"Acute"))))</f>
        <v>Acute</v>
      </c>
      <c r="N4" s="20">
        <f>IF(L4="NA","NA",L4/0.03)</f>
        <v>666666.66666666674</v>
      </c>
      <c r="O4" s="19">
        <f>IF(ISNUMBER(ROUND(N4*1000000,2-LEN(INT(N4*1000000)))/1000000),ROUND(N4*1000000,2-LEN(INT(N4*1000000)))/1000000,"NA")</f>
        <v>670000</v>
      </c>
      <c r="P4" s="21" t="str">
        <f t="shared" ref="P4:P35" si="2">IF(E4="NA","NA",0.0001*25550/(E4*((350*2*10)+(350*14*3)+(350*10))))</f>
        <v>NA</v>
      </c>
      <c r="Q4" s="20" t="str">
        <f t="shared" ref="Q4:Q35" si="3">IF(C4="NA","NA",3*C4*9490/(26*350))</f>
        <v>NA</v>
      </c>
      <c r="R4" s="21">
        <f>IF(AND(P4="NA",Q4="NA",G4="NA"),"NA",MIN(P4,Q4,G4))</f>
        <v>20000</v>
      </c>
      <c r="S4" s="43">
        <f>IF(ISNUMBER(ROUND(R4*1000000,2-LEN(INT(R4*1000000)))/1000000),ROUND(R4*1000000,2-LEN(INT(R4*1000000)))/1000000,"NA")</f>
        <v>20000</v>
      </c>
      <c r="T4" s="43" t="str">
        <f>IF(AND(O4="NA",P4="NA",G4="NA"),"NA",IF(P4=R4,"Cancer",IF(Q4=R4,"Noncancer",IF(G4=R4,"Acute"))))</f>
        <v>Acute</v>
      </c>
      <c r="U4" s="20">
        <f>IF(S4="NA","NA",S4/0.03)</f>
        <v>666666.66666666674</v>
      </c>
      <c r="V4" s="19">
        <f>IF(ISNUMBER(ROUND(U4*1000000,2-LEN(INT(U4*1000000)))/1000000),ROUND(U4*1000000,2-LEN(INT(U4*1000000)))/1000000,"NA")</f>
        <v>670000</v>
      </c>
    </row>
    <row r="5" spans="1:22" x14ac:dyDescent="0.2">
      <c r="A5" s="45" t="s">
        <v>182</v>
      </c>
      <c r="B5" s="17" t="s">
        <v>15</v>
      </c>
      <c r="C5" s="17">
        <v>3</v>
      </c>
      <c r="D5" s="17" t="s">
        <v>211</v>
      </c>
      <c r="E5" s="24">
        <v>7.7999999999999999E-6</v>
      </c>
      <c r="F5" s="24" t="s">
        <v>211</v>
      </c>
      <c r="G5" s="18">
        <v>30</v>
      </c>
      <c r="H5" s="17" t="s">
        <v>211</v>
      </c>
      <c r="I5" s="41">
        <f t="shared" si="0"/>
        <v>1.29985754985755</v>
      </c>
      <c r="J5" s="42">
        <f t="shared" si="1"/>
        <v>3.1285714285714286</v>
      </c>
      <c r="K5" s="144">
        <f t="shared" ref="K5:K7" si="4">IF(AND(G5="NA", I5="NA", J5="NA"), "NA", MIN(G5,I5,J5))</f>
        <v>1.29985754985755</v>
      </c>
      <c r="L5" s="43">
        <f>IF(ISNUMBER(ROUND(K5*1000000,2-LEN(INT(K5*1000000)))/1000000),ROUND(K5*1000000,2-LEN(INT(K5*1000000)))/1000000,"NA")</f>
        <v>1.3</v>
      </c>
      <c r="M5" s="143" t="str">
        <f t="shared" ref="M5:M65" si="5">IF(AND(I5="NA",J5="NA", G5="NA"),"NA",IF(K5=I5,"Cancer",IF(K5=J5,"Noncancer",IF(K5=G5,"Acute"))))</f>
        <v>Cancer</v>
      </c>
      <c r="N5" s="20">
        <f>IF(L5="NA","NA",L5/0.03)</f>
        <v>43.333333333333336</v>
      </c>
      <c r="O5" s="19">
        <f t="shared" ref="O5:O65" si="6">IF(ISNUMBER(ROUND(N5*1000000,2-LEN(INT(N5*1000000)))/1000000),ROUND(N5*1000000,2-LEN(INT(N5*1000000)))/1000000,"NA")</f>
        <v>43</v>
      </c>
      <c r="P5" s="21">
        <f t="shared" si="2"/>
        <v>12.9985754985755</v>
      </c>
      <c r="Q5" s="20">
        <f t="shared" si="3"/>
        <v>9.3857142857142861</v>
      </c>
      <c r="R5" s="21">
        <f t="shared" ref="R5:R65" si="7">IF(AND(P5="NA",Q5="NA",G5="NA"),"NA",MIN(P5,Q5,G5))</f>
        <v>9.3857142857142861</v>
      </c>
      <c r="S5" s="43">
        <f t="shared" ref="S5:S65" si="8">IF(ISNUMBER(ROUND(R5*1000000,2-LEN(INT(R5*1000000)))/1000000),ROUND(R5*1000000,2-LEN(INT(R5*1000000)))/1000000,"NA")</f>
        <v>9.4</v>
      </c>
      <c r="T5" s="43" t="str">
        <f t="shared" ref="T5:T65" si="9">IF(AND(O5="NA",P5="NA",G5="NA"),"NA",IF(P5=R5,"Cancer",IF(Q5=R5,"Noncancer",IF(G5=R5,"Acute"))))</f>
        <v>Noncancer</v>
      </c>
      <c r="U5" s="20">
        <f t="shared" ref="U5:U65" si="10">IF(S5="NA","NA",S5/0.03)</f>
        <v>313.33333333333337</v>
      </c>
      <c r="V5" s="19">
        <f t="shared" ref="V5:V65" si="11">IF(ISNUMBER(ROUND(U5*1000000,2-LEN(INT(U5*1000000)))/1000000),ROUND(U5*1000000,2-LEN(INT(U5*1000000)))/1000000,"NA")</f>
        <v>310</v>
      </c>
    </row>
    <row r="6" spans="1:22" x14ac:dyDescent="0.2">
      <c r="A6" s="45" t="s">
        <v>108</v>
      </c>
      <c r="B6" s="17" t="s">
        <v>109</v>
      </c>
      <c r="C6" s="126">
        <v>1</v>
      </c>
      <c r="D6" s="17" t="s">
        <v>135</v>
      </c>
      <c r="E6" s="24">
        <v>4.8999999999999998E-5</v>
      </c>
      <c r="F6" s="24" t="s">
        <v>165</v>
      </c>
      <c r="G6" s="18" t="s">
        <v>57</v>
      </c>
      <c r="H6" s="18" t="s">
        <v>57</v>
      </c>
      <c r="I6" s="41">
        <f t="shared" si="0"/>
        <v>0.20691609977324266</v>
      </c>
      <c r="J6" s="41">
        <f t="shared" si="1"/>
        <v>1.0428571428571429</v>
      </c>
      <c r="K6" s="144">
        <f t="shared" si="4"/>
        <v>0.20691609977324266</v>
      </c>
      <c r="L6" s="43">
        <f t="shared" ref="L6:L65" si="12">IF(ISNUMBER(ROUND(K6*1000000,2-LEN(INT(K6*1000000)))/1000000),ROUND(K6*1000000,2-LEN(INT(K6*1000000)))/1000000,"NA")</f>
        <v>0.21</v>
      </c>
      <c r="M6" s="143" t="str">
        <f t="shared" si="5"/>
        <v>Cancer</v>
      </c>
      <c r="N6" s="21">
        <f t="shared" ref="N6:N65" si="13">IF(L6="NA","NA",L6/0.03)</f>
        <v>7</v>
      </c>
      <c r="O6" s="21">
        <f t="shared" si="6"/>
        <v>7</v>
      </c>
      <c r="P6" s="21">
        <f t="shared" si="2"/>
        <v>2.0691609977324266</v>
      </c>
      <c r="Q6" s="21">
        <f t="shared" si="3"/>
        <v>3.1285714285714286</v>
      </c>
      <c r="R6" s="21">
        <f t="shared" si="7"/>
        <v>2.0691609977324266</v>
      </c>
      <c r="S6" s="43">
        <f t="shared" si="8"/>
        <v>2.1</v>
      </c>
      <c r="T6" s="43" t="str">
        <f t="shared" si="9"/>
        <v>Cancer</v>
      </c>
      <c r="U6" s="20">
        <f t="shared" si="10"/>
        <v>70</v>
      </c>
      <c r="V6" s="19">
        <f t="shared" si="11"/>
        <v>70</v>
      </c>
    </row>
    <row r="7" spans="1:22" ht="14.25" x14ac:dyDescent="0.2">
      <c r="A7" s="45" t="s">
        <v>178</v>
      </c>
      <c r="B7" s="17" t="s">
        <v>52</v>
      </c>
      <c r="C7" s="17">
        <v>20</v>
      </c>
      <c r="D7" s="24" t="s">
        <v>161</v>
      </c>
      <c r="E7" s="24" t="s">
        <v>57</v>
      </c>
      <c r="F7" s="24" t="s">
        <v>57</v>
      </c>
      <c r="G7" s="18" t="s">
        <v>57</v>
      </c>
      <c r="H7" s="18" t="s">
        <v>57</v>
      </c>
      <c r="I7" s="41" t="str">
        <f t="shared" si="0"/>
        <v>NA</v>
      </c>
      <c r="J7" s="42">
        <f t="shared" si="1"/>
        <v>20.857142857142858</v>
      </c>
      <c r="K7" s="144">
        <f t="shared" si="4"/>
        <v>20.857142857142858</v>
      </c>
      <c r="L7" s="43">
        <f t="shared" si="12"/>
        <v>21</v>
      </c>
      <c r="M7" s="143" t="str">
        <f t="shared" si="5"/>
        <v>Noncancer</v>
      </c>
      <c r="N7" s="20">
        <f t="shared" si="13"/>
        <v>700</v>
      </c>
      <c r="O7" s="19">
        <f t="shared" si="6"/>
        <v>700</v>
      </c>
      <c r="P7" s="21" t="str">
        <f t="shared" si="2"/>
        <v>NA</v>
      </c>
      <c r="Q7" s="20">
        <f t="shared" si="3"/>
        <v>62.571428571428569</v>
      </c>
      <c r="R7" s="21">
        <f t="shared" si="7"/>
        <v>62.571428571428569</v>
      </c>
      <c r="S7" s="43">
        <f t="shared" si="8"/>
        <v>63</v>
      </c>
      <c r="T7" s="43" t="str">
        <f t="shared" si="9"/>
        <v>Noncancer</v>
      </c>
      <c r="U7" s="20">
        <f t="shared" si="10"/>
        <v>2100</v>
      </c>
      <c r="V7" s="19">
        <f t="shared" si="11"/>
        <v>2100</v>
      </c>
    </row>
    <row r="8" spans="1:22" x14ac:dyDescent="0.2">
      <c r="A8" s="45" t="s">
        <v>62</v>
      </c>
      <c r="B8" s="17" t="s">
        <v>50</v>
      </c>
      <c r="C8" s="17" t="s">
        <v>57</v>
      </c>
      <c r="D8" s="24" t="s">
        <v>57</v>
      </c>
      <c r="E8" s="24" t="s">
        <v>57</v>
      </c>
      <c r="F8" s="24" t="s">
        <v>57</v>
      </c>
      <c r="G8" s="18" t="s">
        <v>57</v>
      </c>
      <c r="H8" s="18" t="s">
        <v>57</v>
      </c>
      <c r="I8" s="41" t="str">
        <f t="shared" si="0"/>
        <v>NA</v>
      </c>
      <c r="J8" s="42" t="str">
        <f t="shared" si="1"/>
        <v>NA</v>
      </c>
      <c r="K8" s="144" t="str">
        <f>IF(AND(G8="NA", I8="NA", J8="NA"), "NA", MIN(G8,I8,J8))</f>
        <v>NA</v>
      </c>
      <c r="L8" s="43" t="str">
        <f t="shared" si="12"/>
        <v>NA</v>
      </c>
      <c r="M8" s="143" t="str">
        <f t="shared" si="5"/>
        <v>NA</v>
      </c>
      <c r="N8" s="20" t="str">
        <f t="shared" si="13"/>
        <v>NA</v>
      </c>
      <c r="O8" s="19" t="str">
        <f t="shared" si="6"/>
        <v>NA</v>
      </c>
      <c r="P8" s="21" t="str">
        <f t="shared" si="2"/>
        <v>NA</v>
      </c>
      <c r="Q8" s="20" t="str">
        <f t="shared" si="3"/>
        <v>NA</v>
      </c>
      <c r="R8" s="21" t="str">
        <f t="shared" si="7"/>
        <v>NA</v>
      </c>
      <c r="S8" s="43" t="str">
        <f t="shared" si="8"/>
        <v>NA</v>
      </c>
      <c r="T8" s="43" t="str">
        <f t="shared" si="9"/>
        <v>NA</v>
      </c>
      <c r="U8" s="20" t="str">
        <f t="shared" si="10"/>
        <v>NA</v>
      </c>
      <c r="V8" s="19" t="str">
        <f t="shared" si="11"/>
        <v>NA</v>
      </c>
    </row>
    <row r="9" spans="1:22" x14ac:dyDescent="0.2">
      <c r="A9" s="45" t="s">
        <v>112</v>
      </c>
      <c r="B9" s="17" t="s">
        <v>4</v>
      </c>
      <c r="C9" s="17">
        <v>4</v>
      </c>
      <c r="D9" s="17" t="s">
        <v>210</v>
      </c>
      <c r="E9" s="24" t="s">
        <v>57</v>
      </c>
      <c r="F9" s="24" t="s">
        <v>57</v>
      </c>
      <c r="G9" s="18" t="s">
        <v>57</v>
      </c>
      <c r="H9" s="18" t="s">
        <v>57</v>
      </c>
      <c r="I9" s="41" t="str">
        <f t="shared" si="0"/>
        <v>NA</v>
      </c>
      <c r="J9" s="41">
        <f t="shared" si="1"/>
        <v>4.1714285714285717</v>
      </c>
      <c r="K9" s="144">
        <f t="shared" ref="K9:K65" si="14">IF(AND(G9="NA", I9="NA", J9="NA"), "NA", MIN(G9,I9,J9))</f>
        <v>4.1714285714285717</v>
      </c>
      <c r="L9" s="43">
        <f t="shared" si="12"/>
        <v>4.2</v>
      </c>
      <c r="M9" s="143" t="str">
        <f t="shared" si="5"/>
        <v>Noncancer</v>
      </c>
      <c r="N9" s="20">
        <f t="shared" si="13"/>
        <v>140</v>
      </c>
      <c r="O9" s="19">
        <f t="shared" si="6"/>
        <v>140</v>
      </c>
      <c r="P9" s="21" t="str">
        <f t="shared" si="2"/>
        <v>NA</v>
      </c>
      <c r="Q9" s="20">
        <f t="shared" si="3"/>
        <v>12.514285714285714</v>
      </c>
      <c r="R9" s="21">
        <f t="shared" si="7"/>
        <v>12.514285714285714</v>
      </c>
      <c r="S9" s="43">
        <f t="shared" si="8"/>
        <v>13</v>
      </c>
      <c r="T9" s="43" t="str">
        <f t="shared" si="9"/>
        <v>Noncancer</v>
      </c>
      <c r="U9" s="20">
        <f t="shared" si="10"/>
        <v>433.33333333333337</v>
      </c>
      <c r="V9" s="19">
        <f t="shared" si="11"/>
        <v>430</v>
      </c>
    </row>
    <row r="10" spans="1:22" x14ac:dyDescent="0.2">
      <c r="A10" s="45" t="s">
        <v>63</v>
      </c>
      <c r="B10" s="17" t="s">
        <v>43</v>
      </c>
      <c r="C10" s="43">
        <v>2</v>
      </c>
      <c r="D10" s="17" t="s">
        <v>136</v>
      </c>
      <c r="E10" s="47">
        <v>3.6000000000000001E-5</v>
      </c>
      <c r="F10" s="24" t="s">
        <v>137</v>
      </c>
      <c r="G10" s="18" t="s">
        <v>57</v>
      </c>
      <c r="H10" s="18" t="s">
        <v>57</v>
      </c>
      <c r="I10" s="41">
        <f t="shared" si="0"/>
        <v>0.28163580246913583</v>
      </c>
      <c r="J10" s="41">
        <f t="shared" si="1"/>
        <v>2.0857142857142859</v>
      </c>
      <c r="K10" s="144">
        <f t="shared" si="14"/>
        <v>0.28163580246913583</v>
      </c>
      <c r="L10" s="43">
        <f t="shared" si="12"/>
        <v>0.28000000000000003</v>
      </c>
      <c r="M10" s="143" t="str">
        <f t="shared" si="5"/>
        <v>Cancer</v>
      </c>
      <c r="N10" s="21">
        <f t="shared" si="13"/>
        <v>9.3333333333333339</v>
      </c>
      <c r="O10" s="19">
        <f t="shared" si="6"/>
        <v>9.3000000000000007</v>
      </c>
      <c r="P10" s="21">
        <f t="shared" si="2"/>
        <v>2.816358024691358</v>
      </c>
      <c r="Q10" s="21">
        <f t="shared" si="3"/>
        <v>6.2571428571428571</v>
      </c>
      <c r="R10" s="21">
        <f t="shared" si="7"/>
        <v>2.816358024691358</v>
      </c>
      <c r="S10" s="43">
        <f t="shared" si="8"/>
        <v>2.8</v>
      </c>
      <c r="T10" s="43" t="str">
        <f t="shared" si="9"/>
        <v>Cancer</v>
      </c>
      <c r="U10" s="20">
        <f t="shared" si="10"/>
        <v>93.333333333333329</v>
      </c>
      <c r="V10" s="19">
        <f t="shared" si="11"/>
        <v>93</v>
      </c>
    </row>
    <row r="11" spans="1:22" x14ac:dyDescent="0.2">
      <c r="A11" s="45" t="s">
        <v>96</v>
      </c>
      <c r="B11" s="17" t="s">
        <v>44</v>
      </c>
      <c r="C11" s="17">
        <v>800</v>
      </c>
      <c r="D11" s="17" t="s">
        <v>168</v>
      </c>
      <c r="E11" s="24" t="s">
        <v>57</v>
      </c>
      <c r="F11" s="24" t="s">
        <v>57</v>
      </c>
      <c r="G11" s="18" t="s">
        <v>57</v>
      </c>
      <c r="H11" s="18" t="s">
        <v>57</v>
      </c>
      <c r="I11" s="41" t="str">
        <f t="shared" si="0"/>
        <v>NA</v>
      </c>
      <c r="J11" s="42">
        <f t="shared" si="1"/>
        <v>834.28571428571433</v>
      </c>
      <c r="K11" s="144">
        <f t="shared" si="14"/>
        <v>834.28571428571433</v>
      </c>
      <c r="L11" s="43">
        <f t="shared" si="12"/>
        <v>830</v>
      </c>
      <c r="M11" s="143" t="str">
        <f t="shared" si="5"/>
        <v>Noncancer</v>
      </c>
      <c r="N11" s="20">
        <f t="shared" si="13"/>
        <v>27666.666666666668</v>
      </c>
      <c r="O11" s="19">
        <f t="shared" si="6"/>
        <v>28000</v>
      </c>
      <c r="P11" s="21" t="str">
        <f t="shared" si="2"/>
        <v>NA</v>
      </c>
      <c r="Q11" s="20">
        <f t="shared" si="3"/>
        <v>2502.8571428571427</v>
      </c>
      <c r="R11" s="21">
        <f t="shared" si="7"/>
        <v>2502.8571428571427</v>
      </c>
      <c r="S11" s="43">
        <f t="shared" si="8"/>
        <v>2500</v>
      </c>
      <c r="T11" s="43" t="str">
        <f t="shared" si="9"/>
        <v>Noncancer</v>
      </c>
      <c r="U11" s="20">
        <f t="shared" si="10"/>
        <v>83333.333333333343</v>
      </c>
      <c r="V11" s="19">
        <f t="shared" si="11"/>
        <v>83000</v>
      </c>
    </row>
    <row r="12" spans="1:22" x14ac:dyDescent="0.2">
      <c r="A12" s="45" t="s">
        <v>97</v>
      </c>
      <c r="B12" s="17" t="s">
        <v>16</v>
      </c>
      <c r="C12" s="17">
        <v>100</v>
      </c>
      <c r="D12" s="17" t="s">
        <v>141</v>
      </c>
      <c r="E12" s="24">
        <v>6.0000000000000002E-6</v>
      </c>
      <c r="F12" s="24" t="s">
        <v>141</v>
      </c>
      <c r="G12" s="18" t="s">
        <v>57</v>
      </c>
      <c r="H12" s="18" t="s">
        <v>57</v>
      </c>
      <c r="I12" s="41">
        <f t="shared" si="0"/>
        <v>1.6898148148148149</v>
      </c>
      <c r="J12" s="42">
        <f t="shared" si="1"/>
        <v>104.28571428571429</v>
      </c>
      <c r="K12" s="144">
        <f t="shared" si="14"/>
        <v>1.6898148148148149</v>
      </c>
      <c r="L12" s="43">
        <f t="shared" si="12"/>
        <v>1.7</v>
      </c>
      <c r="M12" s="143" t="str">
        <f t="shared" si="5"/>
        <v>Cancer</v>
      </c>
      <c r="N12" s="20">
        <f t="shared" si="13"/>
        <v>56.666666666666664</v>
      </c>
      <c r="O12" s="19">
        <f t="shared" si="6"/>
        <v>57</v>
      </c>
      <c r="P12" s="21">
        <f t="shared" si="2"/>
        <v>16.898148148148149</v>
      </c>
      <c r="Q12" s="20">
        <f t="shared" si="3"/>
        <v>312.85714285714283</v>
      </c>
      <c r="R12" s="21">
        <f t="shared" si="7"/>
        <v>16.898148148148149</v>
      </c>
      <c r="S12" s="43">
        <f t="shared" si="8"/>
        <v>17</v>
      </c>
      <c r="T12" s="43" t="str">
        <f t="shared" si="9"/>
        <v>Cancer</v>
      </c>
      <c r="U12" s="20">
        <f t="shared" si="10"/>
        <v>566.66666666666674</v>
      </c>
      <c r="V12" s="19">
        <f t="shared" si="11"/>
        <v>570</v>
      </c>
    </row>
    <row r="13" spans="1:22" x14ac:dyDescent="0.2">
      <c r="A13" s="45" t="s">
        <v>64</v>
      </c>
      <c r="B13" s="17" t="s">
        <v>25</v>
      </c>
      <c r="C13" s="17">
        <v>50</v>
      </c>
      <c r="D13" s="17" t="s">
        <v>142</v>
      </c>
      <c r="E13" s="24" t="s">
        <v>57</v>
      </c>
      <c r="F13" s="24" t="s">
        <v>57</v>
      </c>
      <c r="G13" s="18" t="s">
        <v>57</v>
      </c>
      <c r="H13" s="18" t="s">
        <v>57</v>
      </c>
      <c r="I13" s="41" t="str">
        <f t="shared" si="0"/>
        <v>NA</v>
      </c>
      <c r="J13" s="42">
        <f t="shared" si="1"/>
        <v>52.142857142857146</v>
      </c>
      <c r="K13" s="144">
        <f t="shared" si="14"/>
        <v>52.142857142857146</v>
      </c>
      <c r="L13" s="43">
        <f t="shared" si="12"/>
        <v>52</v>
      </c>
      <c r="M13" s="143" t="str">
        <f t="shared" si="5"/>
        <v>Noncancer</v>
      </c>
      <c r="N13" s="20">
        <f t="shared" si="13"/>
        <v>1733.3333333333335</v>
      </c>
      <c r="O13" s="19">
        <f t="shared" si="6"/>
        <v>1700</v>
      </c>
      <c r="P13" s="21" t="str">
        <f t="shared" si="2"/>
        <v>NA</v>
      </c>
      <c r="Q13" s="20">
        <f t="shared" si="3"/>
        <v>156.42857142857142</v>
      </c>
      <c r="R13" s="21">
        <f t="shared" si="7"/>
        <v>156.42857142857142</v>
      </c>
      <c r="S13" s="43">
        <f t="shared" si="8"/>
        <v>160</v>
      </c>
      <c r="T13" s="43" t="str">
        <f t="shared" si="9"/>
        <v>Noncancer</v>
      </c>
      <c r="U13" s="20">
        <f t="shared" si="10"/>
        <v>5333.3333333333339</v>
      </c>
      <c r="V13" s="19">
        <f t="shared" si="11"/>
        <v>5300</v>
      </c>
    </row>
    <row r="14" spans="1:22" ht="14.25" x14ac:dyDescent="0.2">
      <c r="A14" s="45" t="s">
        <v>179</v>
      </c>
      <c r="B14" s="17" t="s">
        <v>5</v>
      </c>
      <c r="C14" s="17">
        <v>4000</v>
      </c>
      <c r="D14" s="17" t="s">
        <v>164</v>
      </c>
      <c r="E14" s="24" t="s">
        <v>57</v>
      </c>
      <c r="F14" s="24" t="s">
        <v>57</v>
      </c>
      <c r="G14" s="18" t="s">
        <v>57</v>
      </c>
      <c r="H14" s="18" t="s">
        <v>57</v>
      </c>
      <c r="I14" s="41" t="str">
        <f t="shared" si="0"/>
        <v>NA</v>
      </c>
      <c r="J14" s="42">
        <f t="shared" si="1"/>
        <v>4171.4285714285716</v>
      </c>
      <c r="K14" s="144">
        <f t="shared" si="14"/>
        <v>4171.4285714285716</v>
      </c>
      <c r="L14" s="43">
        <f t="shared" si="12"/>
        <v>4200</v>
      </c>
      <c r="M14" s="143" t="str">
        <f t="shared" si="5"/>
        <v>Noncancer</v>
      </c>
      <c r="N14" s="20">
        <f t="shared" si="13"/>
        <v>140000</v>
      </c>
      <c r="O14" s="19">
        <f t="shared" si="6"/>
        <v>140000</v>
      </c>
      <c r="P14" s="21" t="str">
        <f t="shared" si="2"/>
        <v>NA</v>
      </c>
      <c r="Q14" s="20">
        <f t="shared" si="3"/>
        <v>12514.285714285714</v>
      </c>
      <c r="R14" s="21">
        <f t="shared" si="7"/>
        <v>12514.285714285714</v>
      </c>
      <c r="S14" s="43">
        <f t="shared" si="8"/>
        <v>13000</v>
      </c>
      <c r="T14" s="43" t="str">
        <f t="shared" si="9"/>
        <v>Noncancer</v>
      </c>
      <c r="U14" s="20">
        <f t="shared" si="10"/>
        <v>433333.33333333337</v>
      </c>
      <c r="V14" s="19">
        <f t="shared" si="11"/>
        <v>430000</v>
      </c>
    </row>
    <row r="15" spans="1:22" x14ac:dyDescent="0.2">
      <c r="A15" s="45" t="s">
        <v>65</v>
      </c>
      <c r="B15" s="17" t="s">
        <v>12</v>
      </c>
      <c r="C15" s="17">
        <v>2</v>
      </c>
      <c r="D15" s="17" t="s">
        <v>236</v>
      </c>
      <c r="E15" s="24" t="s">
        <v>57</v>
      </c>
      <c r="F15" s="24" t="s">
        <v>57</v>
      </c>
      <c r="G15" s="18">
        <v>5</v>
      </c>
      <c r="H15" s="24" t="s">
        <v>236</v>
      </c>
      <c r="I15" s="41" t="str">
        <f t="shared" si="0"/>
        <v>NA</v>
      </c>
      <c r="J15" s="42">
        <f t="shared" si="1"/>
        <v>2.0857142857142859</v>
      </c>
      <c r="K15" s="144">
        <f t="shared" si="14"/>
        <v>2.0857142857142859</v>
      </c>
      <c r="L15" s="43">
        <f t="shared" si="12"/>
        <v>2.1</v>
      </c>
      <c r="M15" s="143" t="str">
        <f t="shared" si="5"/>
        <v>Noncancer</v>
      </c>
      <c r="N15" s="20">
        <f t="shared" si="13"/>
        <v>70</v>
      </c>
      <c r="O15" s="19">
        <f t="shared" si="6"/>
        <v>70</v>
      </c>
      <c r="P15" s="21" t="str">
        <f t="shared" si="2"/>
        <v>NA</v>
      </c>
      <c r="Q15" s="20">
        <f t="shared" si="3"/>
        <v>6.2571428571428571</v>
      </c>
      <c r="R15" s="21">
        <f t="shared" si="7"/>
        <v>5</v>
      </c>
      <c r="S15" s="43">
        <f t="shared" si="8"/>
        <v>5</v>
      </c>
      <c r="T15" s="43" t="str">
        <f t="shared" si="9"/>
        <v>Acute</v>
      </c>
      <c r="U15" s="20">
        <f t="shared" si="10"/>
        <v>166.66666666666669</v>
      </c>
      <c r="V15" s="19">
        <f t="shared" si="11"/>
        <v>170</v>
      </c>
    </row>
    <row r="16" spans="1:22" x14ac:dyDescent="0.2">
      <c r="A16" s="45" t="s">
        <v>98</v>
      </c>
      <c r="B16" s="17" t="s">
        <v>1</v>
      </c>
      <c r="C16" s="17">
        <v>60</v>
      </c>
      <c r="D16" s="17" t="s">
        <v>237</v>
      </c>
      <c r="E16" s="24" t="s">
        <v>57</v>
      </c>
      <c r="F16" s="24" t="s">
        <v>57</v>
      </c>
      <c r="G16" s="18" t="s">
        <v>57</v>
      </c>
      <c r="H16" s="18" t="s">
        <v>57</v>
      </c>
      <c r="I16" s="41" t="str">
        <f t="shared" si="0"/>
        <v>NA</v>
      </c>
      <c r="J16" s="42">
        <f t="shared" si="1"/>
        <v>62.571428571428569</v>
      </c>
      <c r="K16" s="144">
        <f t="shared" si="14"/>
        <v>62.571428571428569</v>
      </c>
      <c r="L16" s="43">
        <f t="shared" si="12"/>
        <v>63</v>
      </c>
      <c r="M16" s="143" t="str">
        <f t="shared" si="5"/>
        <v>Noncancer</v>
      </c>
      <c r="N16" s="20">
        <f t="shared" si="13"/>
        <v>2100</v>
      </c>
      <c r="O16" s="19">
        <f t="shared" si="6"/>
        <v>2100</v>
      </c>
      <c r="P16" s="21" t="str">
        <f t="shared" si="2"/>
        <v>NA</v>
      </c>
      <c r="Q16" s="20">
        <f t="shared" si="3"/>
        <v>187.71428571428572</v>
      </c>
      <c r="R16" s="21">
        <f t="shared" si="7"/>
        <v>187.71428571428572</v>
      </c>
      <c r="S16" s="43">
        <f t="shared" si="8"/>
        <v>190</v>
      </c>
      <c r="T16" s="43" t="str">
        <f t="shared" si="9"/>
        <v>Noncancer</v>
      </c>
      <c r="U16" s="20">
        <f t="shared" si="10"/>
        <v>6333.3333333333339</v>
      </c>
      <c r="V16" s="19">
        <f t="shared" si="11"/>
        <v>6300</v>
      </c>
    </row>
    <row r="17" spans="1:22" x14ac:dyDescent="0.2">
      <c r="A17" s="45" t="s">
        <v>66</v>
      </c>
      <c r="B17" s="17" t="s">
        <v>46</v>
      </c>
      <c r="C17" s="17">
        <v>6000</v>
      </c>
      <c r="D17" s="17" t="s">
        <v>144</v>
      </c>
      <c r="E17" s="24" t="s">
        <v>57</v>
      </c>
      <c r="F17" s="24" t="s">
        <v>57</v>
      </c>
      <c r="G17" s="18" t="s">
        <v>57</v>
      </c>
      <c r="H17" s="18" t="s">
        <v>57</v>
      </c>
      <c r="I17" s="41" t="str">
        <f t="shared" si="0"/>
        <v>NA</v>
      </c>
      <c r="J17" s="42">
        <f t="shared" si="1"/>
        <v>6257.1428571428569</v>
      </c>
      <c r="K17" s="144">
        <f t="shared" si="14"/>
        <v>6257.1428571428569</v>
      </c>
      <c r="L17" s="43">
        <f t="shared" si="12"/>
        <v>6300</v>
      </c>
      <c r="M17" s="143" t="str">
        <f t="shared" si="5"/>
        <v>Noncancer</v>
      </c>
      <c r="N17" s="20">
        <f t="shared" si="13"/>
        <v>210000</v>
      </c>
      <c r="O17" s="19">
        <f t="shared" si="6"/>
        <v>210000</v>
      </c>
      <c r="P17" s="21" t="str">
        <f t="shared" si="2"/>
        <v>NA</v>
      </c>
      <c r="Q17" s="20">
        <f t="shared" si="3"/>
        <v>18771.428571428572</v>
      </c>
      <c r="R17" s="21">
        <f t="shared" si="7"/>
        <v>18771.428571428572</v>
      </c>
      <c r="S17" s="19">
        <f t="shared" si="8"/>
        <v>19000</v>
      </c>
      <c r="T17" s="19" t="str">
        <f t="shared" si="9"/>
        <v>Noncancer</v>
      </c>
      <c r="U17" s="20">
        <f t="shared" si="10"/>
        <v>633333.33333333337</v>
      </c>
      <c r="V17" s="19">
        <f t="shared" si="11"/>
        <v>630000</v>
      </c>
    </row>
    <row r="18" spans="1:22" x14ac:dyDescent="0.2">
      <c r="A18" s="45" t="s">
        <v>67</v>
      </c>
      <c r="B18" s="17" t="s">
        <v>42</v>
      </c>
      <c r="C18" s="17" t="s">
        <v>57</v>
      </c>
      <c r="D18" s="24" t="s">
        <v>57</v>
      </c>
      <c r="E18" s="24" t="s">
        <v>57</v>
      </c>
      <c r="F18" s="24" t="s">
        <v>57</v>
      </c>
      <c r="G18" s="18" t="s">
        <v>57</v>
      </c>
      <c r="H18" s="18" t="s">
        <v>57</v>
      </c>
      <c r="I18" s="41" t="str">
        <f t="shared" si="0"/>
        <v>NA</v>
      </c>
      <c r="J18" s="42" t="str">
        <f t="shared" si="1"/>
        <v>NA</v>
      </c>
      <c r="K18" s="144" t="str">
        <f t="shared" si="14"/>
        <v>NA</v>
      </c>
      <c r="L18" s="43" t="str">
        <f t="shared" si="12"/>
        <v>NA</v>
      </c>
      <c r="M18" s="143" t="str">
        <f t="shared" si="5"/>
        <v>NA</v>
      </c>
      <c r="N18" s="20" t="str">
        <f t="shared" si="13"/>
        <v>NA</v>
      </c>
      <c r="O18" s="19" t="str">
        <f t="shared" si="6"/>
        <v>NA</v>
      </c>
      <c r="P18" s="21" t="str">
        <f t="shared" si="2"/>
        <v>NA</v>
      </c>
      <c r="Q18" s="20" t="str">
        <f t="shared" si="3"/>
        <v>NA</v>
      </c>
      <c r="R18" s="21" t="str">
        <f t="shared" si="7"/>
        <v>NA</v>
      </c>
      <c r="S18" s="19" t="str">
        <f t="shared" si="8"/>
        <v>NA</v>
      </c>
      <c r="T18" s="19" t="str">
        <f t="shared" si="9"/>
        <v>NA</v>
      </c>
      <c r="U18" s="20" t="str">
        <f t="shared" si="10"/>
        <v>NA</v>
      </c>
      <c r="V18" s="19" t="str">
        <f t="shared" si="11"/>
        <v>NA</v>
      </c>
    </row>
    <row r="19" spans="1:22" x14ac:dyDescent="0.2">
      <c r="A19" s="45" t="s">
        <v>99</v>
      </c>
      <c r="B19" s="17" t="s">
        <v>23</v>
      </c>
      <c r="C19" s="17">
        <v>0.8</v>
      </c>
      <c r="D19" s="17" t="s">
        <v>184</v>
      </c>
      <c r="E19" s="24">
        <v>5.9999999999999995E-4</v>
      </c>
      <c r="F19" s="24" t="s">
        <v>145</v>
      </c>
      <c r="G19" s="18" t="s">
        <v>57</v>
      </c>
      <c r="H19" s="18" t="s">
        <v>57</v>
      </c>
      <c r="I19" s="49">
        <f t="shared" si="0"/>
        <v>1.6898148148148148E-2</v>
      </c>
      <c r="J19" s="41">
        <f t="shared" si="1"/>
        <v>0.8342857142857143</v>
      </c>
      <c r="K19" s="144">
        <f t="shared" si="14"/>
        <v>1.6898148148148148E-2</v>
      </c>
      <c r="L19" s="43">
        <f t="shared" si="12"/>
        <v>1.7000000000000001E-2</v>
      </c>
      <c r="M19" s="143" t="str">
        <f t="shared" si="5"/>
        <v>Cancer</v>
      </c>
      <c r="N19" s="23">
        <f t="shared" si="13"/>
        <v>0.56666666666666676</v>
      </c>
      <c r="O19" s="19">
        <f t="shared" si="6"/>
        <v>0.56999999999999995</v>
      </c>
      <c r="P19" s="21">
        <f t="shared" si="2"/>
        <v>0.16898148148148151</v>
      </c>
      <c r="Q19" s="21">
        <f t="shared" si="3"/>
        <v>2.5028571428571431</v>
      </c>
      <c r="R19" s="21">
        <f t="shared" si="7"/>
        <v>0.16898148148148151</v>
      </c>
      <c r="S19" s="19">
        <f t="shared" si="8"/>
        <v>0.17</v>
      </c>
      <c r="T19" s="19" t="str">
        <f t="shared" si="9"/>
        <v>Cancer</v>
      </c>
      <c r="U19" s="21">
        <f t="shared" si="10"/>
        <v>5.666666666666667</v>
      </c>
      <c r="V19" s="19">
        <f t="shared" si="11"/>
        <v>5.7</v>
      </c>
    </row>
    <row r="20" spans="1:22" x14ac:dyDescent="0.2">
      <c r="A20" s="45" t="s">
        <v>68</v>
      </c>
      <c r="B20" s="17" t="s">
        <v>34</v>
      </c>
      <c r="C20" s="17" t="s">
        <v>57</v>
      </c>
      <c r="D20" s="24" t="s">
        <v>57</v>
      </c>
      <c r="E20" s="24" t="s">
        <v>57</v>
      </c>
      <c r="F20" s="24" t="s">
        <v>57</v>
      </c>
      <c r="G20" s="18" t="s">
        <v>57</v>
      </c>
      <c r="H20" s="18" t="s">
        <v>57</v>
      </c>
      <c r="I20" s="41" t="str">
        <f t="shared" si="0"/>
        <v>NA</v>
      </c>
      <c r="J20" s="42" t="str">
        <f t="shared" si="1"/>
        <v>NA</v>
      </c>
      <c r="K20" s="144" t="str">
        <f t="shared" si="14"/>
        <v>NA</v>
      </c>
      <c r="L20" s="43" t="str">
        <f t="shared" si="12"/>
        <v>NA</v>
      </c>
      <c r="M20" s="143" t="str">
        <f t="shared" si="5"/>
        <v>NA</v>
      </c>
      <c r="N20" s="20" t="str">
        <f t="shared" si="13"/>
        <v>NA</v>
      </c>
      <c r="O20" s="19" t="str">
        <f t="shared" si="6"/>
        <v>NA</v>
      </c>
      <c r="P20" s="21" t="str">
        <f t="shared" si="2"/>
        <v>NA</v>
      </c>
      <c r="Q20" s="20" t="str">
        <f t="shared" si="3"/>
        <v>NA</v>
      </c>
      <c r="R20" s="21" t="str">
        <f t="shared" si="7"/>
        <v>NA</v>
      </c>
      <c r="S20" s="19" t="str">
        <f t="shared" si="8"/>
        <v>NA</v>
      </c>
      <c r="T20" s="19" t="str">
        <f t="shared" si="9"/>
        <v>NA</v>
      </c>
      <c r="U20" s="20" t="str">
        <f t="shared" si="10"/>
        <v>NA</v>
      </c>
      <c r="V20" s="19" t="str">
        <f t="shared" si="11"/>
        <v>NA</v>
      </c>
    </row>
    <row r="21" spans="1:22" x14ac:dyDescent="0.2">
      <c r="A21" s="45" t="s">
        <v>69</v>
      </c>
      <c r="B21" s="17" t="s">
        <v>32</v>
      </c>
      <c r="C21" s="17" t="s">
        <v>57</v>
      </c>
      <c r="D21" s="24" t="s">
        <v>57</v>
      </c>
      <c r="E21" s="24" t="s">
        <v>57</v>
      </c>
      <c r="F21" s="24" t="s">
        <v>57</v>
      </c>
      <c r="G21" s="18" t="s">
        <v>57</v>
      </c>
      <c r="H21" s="18" t="s">
        <v>57</v>
      </c>
      <c r="I21" s="41" t="str">
        <f t="shared" si="0"/>
        <v>NA</v>
      </c>
      <c r="J21" s="42" t="str">
        <f t="shared" si="1"/>
        <v>NA</v>
      </c>
      <c r="K21" s="144" t="str">
        <f t="shared" si="14"/>
        <v>NA</v>
      </c>
      <c r="L21" s="43" t="str">
        <f t="shared" si="12"/>
        <v>NA</v>
      </c>
      <c r="M21" s="143" t="str">
        <f t="shared" si="5"/>
        <v>NA</v>
      </c>
      <c r="N21" s="20" t="str">
        <f t="shared" si="13"/>
        <v>NA</v>
      </c>
      <c r="O21" s="19" t="str">
        <f t="shared" si="6"/>
        <v>NA</v>
      </c>
      <c r="P21" s="21" t="str">
        <f t="shared" si="2"/>
        <v>NA</v>
      </c>
      <c r="Q21" s="20" t="str">
        <f t="shared" si="3"/>
        <v>NA</v>
      </c>
      <c r="R21" s="21" t="str">
        <f t="shared" si="7"/>
        <v>NA</v>
      </c>
      <c r="S21" s="19" t="str">
        <f t="shared" si="8"/>
        <v>NA</v>
      </c>
      <c r="T21" s="19" t="str">
        <f t="shared" si="9"/>
        <v>NA</v>
      </c>
      <c r="U21" s="20" t="str">
        <f t="shared" si="10"/>
        <v>NA</v>
      </c>
      <c r="V21" s="19" t="str">
        <f t="shared" si="11"/>
        <v>NA</v>
      </c>
    </row>
    <row r="22" spans="1:22" x14ac:dyDescent="0.2">
      <c r="A22" s="45" t="s">
        <v>70</v>
      </c>
      <c r="B22" s="17" t="s">
        <v>33</v>
      </c>
      <c r="C22" s="17">
        <v>60</v>
      </c>
      <c r="D22" s="17" t="s">
        <v>146</v>
      </c>
      <c r="E22" s="24" t="s">
        <v>57</v>
      </c>
      <c r="F22" s="24" t="s">
        <v>57</v>
      </c>
      <c r="G22" s="18" t="s">
        <v>57</v>
      </c>
      <c r="H22" s="18" t="s">
        <v>57</v>
      </c>
      <c r="I22" s="41" t="str">
        <f t="shared" si="0"/>
        <v>NA</v>
      </c>
      <c r="J22" s="42">
        <f t="shared" si="1"/>
        <v>62.571428571428569</v>
      </c>
      <c r="K22" s="144">
        <f t="shared" si="14"/>
        <v>62.571428571428569</v>
      </c>
      <c r="L22" s="43">
        <f t="shared" si="12"/>
        <v>63</v>
      </c>
      <c r="M22" s="143" t="str">
        <f t="shared" si="5"/>
        <v>Noncancer</v>
      </c>
      <c r="N22" s="20">
        <f t="shared" si="13"/>
        <v>2100</v>
      </c>
      <c r="O22" s="19">
        <f t="shared" si="6"/>
        <v>2100</v>
      </c>
      <c r="P22" s="21" t="str">
        <f t="shared" si="2"/>
        <v>NA</v>
      </c>
      <c r="Q22" s="20">
        <f t="shared" si="3"/>
        <v>187.71428571428572</v>
      </c>
      <c r="R22" s="21">
        <f t="shared" si="7"/>
        <v>187.71428571428572</v>
      </c>
      <c r="S22" s="19">
        <f t="shared" si="8"/>
        <v>190</v>
      </c>
      <c r="T22" s="19" t="str">
        <f t="shared" si="9"/>
        <v>Noncancer</v>
      </c>
      <c r="U22" s="20">
        <f t="shared" si="10"/>
        <v>6333.3333333333339</v>
      </c>
      <c r="V22" s="19">
        <f t="shared" si="11"/>
        <v>6300</v>
      </c>
    </row>
    <row r="23" spans="1:22" x14ac:dyDescent="0.2">
      <c r="A23" s="45" t="s">
        <v>105</v>
      </c>
      <c r="B23" s="17" t="s">
        <v>0</v>
      </c>
      <c r="C23" s="17" t="s">
        <v>57</v>
      </c>
      <c r="D23" s="24" t="s">
        <v>57</v>
      </c>
      <c r="E23" s="24" t="s">
        <v>57</v>
      </c>
      <c r="F23" s="24" t="s">
        <v>57</v>
      </c>
      <c r="G23" s="18" t="s">
        <v>57</v>
      </c>
      <c r="H23" s="18" t="s">
        <v>57</v>
      </c>
      <c r="I23" s="41" t="str">
        <f t="shared" si="0"/>
        <v>NA</v>
      </c>
      <c r="J23" s="42" t="str">
        <f t="shared" si="1"/>
        <v>NA</v>
      </c>
      <c r="K23" s="144" t="str">
        <f t="shared" si="14"/>
        <v>NA</v>
      </c>
      <c r="L23" s="43" t="str">
        <f t="shared" si="12"/>
        <v>NA</v>
      </c>
      <c r="M23" s="143" t="str">
        <f t="shared" si="5"/>
        <v>NA</v>
      </c>
      <c r="N23" s="20" t="str">
        <f t="shared" si="13"/>
        <v>NA</v>
      </c>
      <c r="O23" s="19" t="str">
        <f t="shared" si="6"/>
        <v>NA</v>
      </c>
      <c r="P23" s="21" t="str">
        <f t="shared" si="2"/>
        <v>NA</v>
      </c>
      <c r="Q23" s="20" t="str">
        <f t="shared" si="3"/>
        <v>NA</v>
      </c>
      <c r="R23" s="21" t="str">
        <f t="shared" si="7"/>
        <v>NA</v>
      </c>
      <c r="S23" s="19" t="str">
        <f t="shared" si="8"/>
        <v>NA</v>
      </c>
      <c r="T23" s="19" t="str">
        <f t="shared" si="9"/>
        <v>NA</v>
      </c>
      <c r="U23" s="20" t="str">
        <f t="shared" si="10"/>
        <v>NA</v>
      </c>
      <c r="V23" s="19" t="str">
        <f t="shared" si="11"/>
        <v>NA</v>
      </c>
    </row>
    <row r="24" spans="1:22" x14ac:dyDescent="0.2">
      <c r="A24" s="45" t="s">
        <v>71</v>
      </c>
      <c r="B24" s="17" t="s">
        <v>10</v>
      </c>
      <c r="C24" s="17" t="s">
        <v>57</v>
      </c>
      <c r="D24" s="24" t="s">
        <v>57</v>
      </c>
      <c r="E24" s="24" t="s">
        <v>57</v>
      </c>
      <c r="F24" s="24" t="s">
        <v>57</v>
      </c>
      <c r="G24" s="18" t="s">
        <v>57</v>
      </c>
      <c r="H24" s="18" t="s">
        <v>57</v>
      </c>
      <c r="I24" s="41" t="str">
        <f t="shared" si="0"/>
        <v>NA</v>
      </c>
      <c r="J24" s="42" t="str">
        <f t="shared" si="1"/>
        <v>NA</v>
      </c>
      <c r="K24" s="144" t="str">
        <f t="shared" si="14"/>
        <v>NA</v>
      </c>
      <c r="L24" s="43" t="str">
        <f t="shared" si="12"/>
        <v>NA</v>
      </c>
      <c r="M24" s="143" t="str">
        <f t="shared" si="5"/>
        <v>NA</v>
      </c>
      <c r="N24" s="20" t="str">
        <f t="shared" si="13"/>
        <v>NA</v>
      </c>
      <c r="O24" s="19" t="str">
        <f t="shared" si="6"/>
        <v>NA</v>
      </c>
      <c r="P24" s="21" t="str">
        <f t="shared" si="2"/>
        <v>NA</v>
      </c>
      <c r="Q24" s="20" t="str">
        <f t="shared" si="3"/>
        <v>NA</v>
      </c>
      <c r="R24" s="21" t="str">
        <f t="shared" si="7"/>
        <v>NA</v>
      </c>
      <c r="S24" s="19" t="str">
        <f t="shared" si="8"/>
        <v>NA</v>
      </c>
      <c r="T24" s="19" t="str">
        <f t="shared" si="9"/>
        <v>NA</v>
      </c>
      <c r="U24" s="20" t="str">
        <f t="shared" si="10"/>
        <v>NA</v>
      </c>
      <c r="V24" s="19" t="str">
        <f t="shared" si="11"/>
        <v>NA</v>
      </c>
    </row>
    <row r="25" spans="1:22" x14ac:dyDescent="0.2">
      <c r="A25" s="45" t="s">
        <v>72</v>
      </c>
      <c r="B25" s="17" t="s">
        <v>14</v>
      </c>
      <c r="C25" s="17">
        <v>7</v>
      </c>
      <c r="D25" s="17" t="s">
        <v>148</v>
      </c>
      <c r="E25" s="24">
        <v>2.5999999999999998E-5</v>
      </c>
      <c r="F25" s="24" t="s">
        <v>147</v>
      </c>
      <c r="G25" s="18" t="s">
        <v>57</v>
      </c>
      <c r="H25" s="18" t="s">
        <v>57</v>
      </c>
      <c r="I25" s="41">
        <f t="shared" si="0"/>
        <v>0.38995726495726496</v>
      </c>
      <c r="J25" s="41">
        <f t="shared" si="1"/>
        <v>7.3</v>
      </c>
      <c r="K25" s="144">
        <f t="shared" si="14"/>
        <v>0.38995726495726496</v>
      </c>
      <c r="L25" s="43">
        <f t="shared" si="12"/>
        <v>0.39</v>
      </c>
      <c r="M25" s="143" t="str">
        <f t="shared" si="5"/>
        <v>Cancer</v>
      </c>
      <c r="N25" s="20">
        <f t="shared" si="13"/>
        <v>13.000000000000002</v>
      </c>
      <c r="O25" s="19">
        <f t="shared" si="6"/>
        <v>13</v>
      </c>
      <c r="P25" s="21">
        <f t="shared" si="2"/>
        <v>3.8995726495726499</v>
      </c>
      <c r="Q25" s="20">
        <f t="shared" si="3"/>
        <v>21.9</v>
      </c>
      <c r="R25" s="21">
        <f t="shared" si="7"/>
        <v>3.8995726495726499</v>
      </c>
      <c r="S25" s="19">
        <f t="shared" si="8"/>
        <v>3.9</v>
      </c>
      <c r="T25" s="19" t="str">
        <f t="shared" si="9"/>
        <v>Cancer</v>
      </c>
      <c r="U25" s="20">
        <f t="shared" si="10"/>
        <v>130</v>
      </c>
      <c r="V25" s="19">
        <f t="shared" si="11"/>
        <v>130</v>
      </c>
    </row>
    <row r="26" spans="1:22" x14ac:dyDescent="0.2">
      <c r="A26" s="45" t="s">
        <v>87</v>
      </c>
      <c r="B26" s="17" t="s">
        <v>7</v>
      </c>
      <c r="C26" s="17">
        <v>4</v>
      </c>
      <c r="D26" s="17" t="s">
        <v>240</v>
      </c>
      <c r="E26" s="24" t="s">
        <v>57</v>
      </c>
      <c r="F26" s="24" t="s">
        <v>57</v>
      </c>
      <c r="G26" s="18" t="s">
        <v>57</v>
      </c>
      <c r="H26" s="18" t="s">
        <v>57</v>
      </c>
      <c r="I26" s="41" t="str">
        <f t="shared" si="0"/>
        <v>NA</v>
      </c>
      <c r="J26" s="42">
        <f t="shared" si="1"/>
        <v>4.1714285714285717</v>
      </c>
      <c r="K26" s="144">
        <f t="shared" si="14"/>
        <v>4.1714285714285717</v>
      </c>
      <c r="L26" s="43">
        <f t="shared" si="12"/>
        <v>4.2</v>
      </c>
      <c r="M26" s="143" t="str">
        <f t="shared" si="5"/>
        <v>Noncancer</v>
      </c>
      <c r="N26" s="20">
        <f t="shared" si="13"/>
        <v>140</v>
      </c>
      <c r="O26" s="19">
        <f t="shared" si="6"/>
        <v>140</v>
      </c>
      <c r="P26" s="21" t="str">
        <f t="shared" si="2"/>
        <v>NA</v>
      </c>
      <c r="Q26" s="20">
        <f t="shared" si="3"/>
        <v>12.514285714285714</v>
      </c>
      <c r="R26" s="21">
        <f t="shared" si="7"/>
        <v>12.514285714285714</v>
      </c>
      <c r="S26" s="19">
        <f t="shared" si="8"/>
        <v>13</v>
      </c>
      <c r="T26" s="19" t="str">
        <f t="shared" si="9"/>
        <v>Noncancer</v>
      </c>
      <c r="U26" s="20">
        <f t="shared" si="10"/>
        <v>433.33333333333337</v>
      </c>
      <c r="V26" s="19">
        <f t="shared" si="11"/>
        <v>430</v>
      </c>
    </row>
    <row r="27" spans="1:22" x14ac:dyDescent="0.2">
      <c r="A27" s="45" t="s">
        <v>231</v>
      </c>
      <c r="B27" s="17" t="s">
        <v>11</v>
      </c>
      <c r="C27" s="17" t="s">
        <v>57</v>
      </c>
      <c r="D27" s="24" t="s">
        <v>57</v>
      </c>
      <c r="E27" s="24" t="s">
        <v>57</v>
      </c>
      <c r="F27" s="24" t="s">
        <v>57</v>
      </c>
      <c r="G27" s="18" t="s">
        <v>57</v>
      </c>
      <c r="H27" s="18" t="s">
        <v>57</v>
      </c>
      <c r="I27" s="41" t="str">
        <f t="shared" si="0"/>
        <v>NA</v>
      </c>
      <c r="J27" s="42" t="str">
        <f t="shared" si="1"/>
        <v>NA</v>
      </c>
      <c r="K27" s="144" t="str">
        <f t="shared" si="14"/>
        <v>NA</v>
      </c>
      <c r="L27" s="43" t="str">
        <f t="shared" si="12"/>
        <v>NA</v>
      </c>
      <c r="M27" s="143" t="str">
        <f t="shared" si="5"/>
        <v>NA</v>
      </c>
      <c r="N27" s="20" t="str">
        <f t="shared" si="13"/>
        <v>NA</v>
      </c>
      <c r="O27" s="19" t="str">
        <f t="shared" si="6"/>
        <v>NA</v>
      </c>
      <c r="P27" s="21" t="str">
        <f t="shared" si="2"/>
        <v>NA</v>
      </c>
      <c r="Q27" s="20" t="str">
        <f t="shared" si="3"/>
        <v>NA</v>
      </c>
      <c r="R27" s="21" t="str">
        <f t="shared" si="7"/>
        <v>NA</v>
      </c>
      <c r="S27" s="19" t="str">
        <f t="shared" si="8"/>
        <v>NA</v>
      </c>
      <c r="T27" s="19" t="str">
        <f t="shared" si="9"/>
        <v>NA</v>
      </c>
      <c r="U27" s="20" t="str">
        <f t="shared" si="10"/>
        <v>NA</v>
      </c>
      <c r="V27" s="19" t="str">
        <f t="shared" si="11"/>
        <v>NA</v>
      </c>
    </row>
    <row r="28" spans="1:22" x14ac:dyDescent="0.2">
      <c r="A28" s="45" t="s">
        <v>232</v>
      </c>
      <c r="B28" s="17" t="s">
        <v>51</v>
      </c>
      <c r="C28" s="17">
        <v>20</v>
      </c>
      <c r="D28" s="24" t="s">
        <v>212</v>
      </c>
      <c r="E28" s="24" t="s">
        <v>57</v>
      </c>
      <c r="F28" s="24" t="s">
        <v>57</v>
      </c>
      <c r="G28" s="18" t="s">
        <v>57</v>
      </c>
      <c r="H28" s="18" t="s">
        <v>57</v>
      </c>
      <c r="I28" s="41" t="str">
        <f t="shared" si="0"/>
        <v>NA</v>
      </c>
      <c r="J28" s="42">
        <f t="shared" si="1"/>
        <v>20.857142857142858</v>
      </c>
      <c r="K28" s="144">
        <f t="shared" si="14"/>
        <v>20.857142857142858</v>
      </c>
      <c r="L28" s="43">
        <f t="shared" si="12"/>
        <v>21</v>
      </c>
      <c r="M28" s="143" t="str">
        <f t="shared" si="5"/>
        <v>Noncancer</v>
      </c>
      <c r="N28" s="20">
        <f t="shared" si="13"/>
        <v>700</v>
      </c>
      <c r="O28" s="19">
        <f t="shared" si="6"/>
        <v>700</v>
      </c>
      <c r="P28" s="21" t="str">
        <f t="shared" si="2"/>
        <v>NA</v>
      </c>
      <c r="Q28" s="20">
        <f t="shared" si="3"/>
        <v>62.571428571428569</v>
      </c>
      <c r="R28" s="21">
        <f t="shared" si="7"/>
        <v>62.571428571428569</v>
      </c>
      <c r="S28" s="19">
        <f t="shared" si="8"/>
        <v>63</v>
      </c>
      <c r="T28" s="19" t="str">
        <f t="shared" si="9"/>
        <v>Noncancer</v>
      </c>
      <c r="U28" s="20">
        <f t="shared" si="10"/>
        <v>2100</v>
      </c>
      <c r="V28" s="19">
        <f t="shared" si="11"/>
        <v>2100</v>
      </c>
    </row>
    <row r="29" spans="1:22" x14ac:dyDescent="0.2">
      <c r="A29" s="45" t="s">
        <v>73</v>
      </c>
      <c r="B29" s="17" t="s">
        <v>17</v>
      </c>
      <c r="C29" s="17">
        <v>4</v>
      </c>
      <c r="D29" s="17" t="s">
        <v>143</v>
      </c>
      <c r="E29" s="24">
        <v>3.7000000000000002E-6</v>
      </c>
      <c r="F29" s="24" t="s">
        <v>149</v>
      </c>
      <c r="G29" s="18" t="s">
        <v>57</v>
      </c>
      <c r="H29" s="18" t="s">
        <v>57</v>
      </c>
      <c r="I29" s="41">
        <f t="shared" si="0"/>
        <v>2.7402402402402402</v>
      </c>
      <c r="J29" s="41">
        <f t="shared" si="1"/>
        <v>4.1714285714285717</v>
      </c>
      <c r="K29" s="144">
        <f t="shared" si="14"/>
        <v>2.7402402402402402</v>
      </c>
      <c r="L29" s="43">
        <f t="shared" si="12"/>
        <v>2.7</v>
      </c>
      <c r="M29" s="143" t="str">
        <f t="shared" si="5"/>
        <v>Cancer</v>
      </c>
      <c r="N29" s="20">
        <f t="shared" si="13"/>
        <v>90.000000000000014</v>
      </c>
      <c r="O29" s="19">
        <f t="shared" si="6"/>
        <v>90</v>
      </c>
      <c r="P29" s="21">
        <f t="shared" si="2"/>
        <v>27.402402402402402</v>
      </c>
      <c r="Q29" s="20">
        <f t="shared" si="3"/>
        <v>12.514285714285714</v>
      </c>
      <c r="R29" s="21">
        <f t="shared" si="7"/>
        <v>12.514285714285714</v>
      </c>
      <c r="S29" s="19">
        <f t="shared" si="8"/>
        <v>13</v>
      </c>
      <c r="T29" s="19" t="str">
        <f t="shared" si="9"/>
        <v>Noncancer</v>
      </c>
      <c r="U29" s="20">
        <f t="shared" si="10"/>
        <v>433.33333333333337</v>
      </c>
      <c r="V29" s="19">
        <f t="shared" si="11"/>
        <v>430</v>
      </c>
    </row>
    <row r="30" spans="1:22" ht="14.25" x14ac:dyDescent="0.2">
      <c r="A30" s="45" t="s">
        <v>115</v>
      </c>
      <c r="B30" s="17" t="s">
        <v>19</v>
      </c>
      <c r="C30" s="17">
        <v>20</v>
      </c>
      <c r="D30" s="17" t="s">
        <v>134</v>
      </c>
      <c r="E30" s="24">
        <v>3.9999999999999998E-6</v>
      </c>
      <c r="F30" s="24" t="s">
        <v>134</v>
      </c>
      <c r="G30" s="18" t="s">
        <v>57</v>
      </c>
      <c r="H30" s="18" t="s">
        <v>57</v>
      </c>
      <c r="I30" s="41">
        <f t="shared" si="0"/>
        <v>2.5347222222222223</v>
      </c>
      <c r="J30" s="42">
        <f t="shared" si="1"/>
        <v>20.857142857142858</v>
      </c>
      <c r="K30" s="144">
        <f t="shared" si="14"/>
        <v>2.5347222222222223</v>
      </c>
      <c r="L30" s="43">
        <f t="shared" si="12"/>
        <v>2.5</v>
      </c>
      <c r="M30" s="143" t="str">
        <f t="shared" si="5"/>
        <v>Cancer</v>
      </c>
      <c r="N30" s="20">
        <f t="shared" si="13"/>
        <v>83.333333333333343</v>
      </c>
      <c r="O30" s="19">
        <f t="shared" si="6"/>
        <v>83</v>
      </c>
      <c r="P30" s="21">
        <f t="shared" si="2"/>
        <v>25.347222222222225</v>
      </c>
      <c r="Q30" s="20">
        <f t="shared" si="3"/>
        <v>62.571428571428569</v>
      </c>
      <c r="R30" s="21">
        <f t="shared" si="7"/>
        <v>25.347222222222225</v>
      </c>
      <c r="S30" s="19">
        <f t="shared" si="8"/>
        <v>25</v>
      </c>
      <c r="T30" s="19" t="str">
        <f t="shared" si="9"/>
        <v>Cancer</v>
      </c>
      <c r="U30" s="20">
        <f t="shared" si="10"/>
        <v>833.33333333333337</v>
      </c>
      <c r="V30" s="19">
        <f t="shared" si="11"/>
        <v>830</v>
      </c>
    </row>
    <row r="31" spans="1:22" ht="14.25" x14ac:dyDescent="0.2">
      <c r="A31" s="45" t="s">
        <v>114</v>
      </c>
      <c r="B31" s="17" t="s">
        <v>20</v>
      </c>
      <c r="C31" s="17">
        <v>20</v>
      </c>
      <c r="D31" s="17" t="s">
        <v>134</v>
      </c>
      <c r="E31" s="24">
        <v>3.9999999999999998E-6</v>
      </c>
      <c r="F31" s="24" t="s">
        <v>134</v>
      </c>
      <c r="G31" s="18" t="s">
        <v>57</v>
      </c>
      <c r="H31" s="18" t="s">
        <v>57</v>
      </c>
      <c r="I31" s="41">
        <f t="shared" si="0"/>
        <v>2.5347222222222223</v>
      </c>
      <c r="J31" s="42">
        <f t="shared" si="1"/>
        <v>20.857142857142858</v>
      </c>
      <c r="K31" s="144">
        <f t="shared" si="14"/>
        <v>2.5347222222222223</v>
      </c>
      <c r="L31" s="43">
        <f t="shared" si="12"/>
        <v>2.5</v>
      </c>
      <c r="M31" s="143" t="str">
        <f t="shared" si="5"/>
        <v>Cancer</v>
      </c>
      <c r="N31" s="20">
        <f t="shared" si="13"/>
        <v>83.333333333333343</v>
      </c>
      <c r="O31" s="19">
        <f t="shared" si="6"/>
        <v>83</v>
      </c>
      <c r="P31" s="21">
        <f t="shared" si="2"/>
        <v>25.347222222222225</v>
      </c>
      <c r="Q31" s="20">
        <f t="shared" si="3"/>
        <v>62.571428571428569</v>
      </c>
      <c r="R31" s="21">
        <f t="shared" si="7"/>
        <v>25.347222222222225</v>
      </c>
      <c r="S31" s="19">
        <f t="shared" si="8"/>
        <v>25</v>
      </c>
      <c r="T31" s="19" t="str">
        <f t="shared" si="9"/>
        <v>Cancer</v>
      </c>
      <c r="U31" s="20">
        <f t="shared" si="10"/>
        <v>833.33333333333337</v>
      </c>
      <c r="V31" s="19">
        <f t="shared" si="11"/>
        <v>830</v>
      </c>
    </row>
    <row r="32" spans="1:22" x14ac:dyDescent="0.2">
      <c r="A32" s="45" t="s">
        <v>104</v>
      </c>
      <c r="B32" s="17" t="s">
        <v>2</v>
      </c>
      <c r="C32" s="17" t="s">
        <v>57</v>
      </c>
      <c r="D32" s="24" t="s">
        <v>57</v>
      </c>
      <c r="E32" s="24" t="s">
        <v>57</v>
      </c>
      <c r="F32" s="24" t="s">
        <v>57</v>
      </c>
      <c r="G32" s="18" t="s">
        <v>57</v>
      </c>
      <c r="H32" s="18" t="s">
        <v>57</v>
      </c>
      <c r="I32" s="41" t="str">
        <f t="shared" si="0"/>
        <v>NA</v>
      </c>
      <c r="J32" s="42" t="str">
        <f t="shared" si="1"/>
        <v>NA</v>
      </c>
      <c r="K32" s="144" t="str">
        <f t="shared" si="14"/>
        <v>NA</v>
      </c>
      <c r="L32" s="43" t="str">
        <f t="shared" si="12"/>
        <v>NA</v>
      </c>
      <c r="M32" s="143" t="str">
        <f t="shared" si="5"/>
        <v>NA</v>
      </c>
      <c r="N32" s="20" t="str">
        <f t="shared" si="13"/>
        <v>NA</v>
      </c>
      <c r="O32" s="19" t="str">
        <f t="shared" si="6"/>
        <v>NA</v>
      </c>
      <c r="P32" s="21" t="str">
        <f t="shared" si="2"/>
        <v>NA</v>
      </c>
      <c r="Q32" s="20" t="str">
        <f t="shared" si="3"/>
        <v>NA</v>
      </c>
      <c r="R32" s="21" t="str">
        <f t="shared" si="7"/>
        <v>NA</v>
      </c>
      <c r="S32" s="19" t="str">
        <f t="shared" si="8"/>
        <v>NA</v>
      </c>
      <c r="T32" s="19" t="str">
        <f t="shared" si="9"/>
        <v>NA</v>
      </c>
      <c r="U32" s="20" t="str">
        <f t="shared" si="10"/>
        <v>NA</v>
      </c>
      <c r="V32" s="19" t="str">
        <f t="shared" si="11"/>
        <v>NA</v>
      </c>
    </row>
    <row r="33" spans="1:22" x14ac:dyDescent="0.2">
      <c r="A33" s="45" t="s">
        <v>106</v>
      </c>
      <c r="B33" s="17" t="s">
        <v>110</v>
      </c>
      <c r="C33" s="17" t="s">
        <v>57</v>
      </c>
      <c r="D33" s="17" t="s">
        <v>57</v>
      </c>
      <c r="E33" s="24" t="s">
        <v>57</v>
      </c>
      <c r="F33" s="24" t="s">
        <v>57</v>
      </c>
      <c r="G33" s="18" t="s">
        <v>57</v>
      </c>
      <c r="H33" s="18" t="s">
        <v>57</v>
      </c>
      <c r="I33" s="41" t="str">
        <f t="shared" si="0"/>
        <v>NA</v>
      </c>
      <c r="J33" s="42" t="str">
        <f t="shared" si="1"/>
        <v>NA</v>
      </c>
      <c r="K33" s="144" t="str">
        <f t="shared" si="14"/>
        <v>NA</v>
      </c>
      <c r="L33" s="43" t="str">
        <f t="shared" si="12"/>
        <v>NA</v>
      </c>
      <c r="M33" s="143" t="str">
        <f t="shared" si="5"/>
        <v>NA</v>
      </c>
      <c r="N33" s="20" t="str">
        <f t="shared" si="13"/>
        <v>NA</v>
      </c>
      <c r="O33" s="19" t="str">
        <f t="shared" si="6"/>
        <v>NA</v>
      </c>
      <c r="P33" s="21" t="str">
        <f t="shared" si="2"/>
        <v>NA</v>
      </c>
      <c r="Q33" s="20" t="str">
        <f t="shared" si="3"/>
        <v>NA</v>
      </c>
      <c r="R33" s="21" t="str">
        <f t="shared" si="7"/>
        <v>NA</v>
      </c>
      <c r="S33" s="19" t="str">
        <f t="shared" si="8"/>
        <v>NA</v>
      </c>
      <c r="T33" s="19" t="str">
        <f t="shared" si="9"/>
        <v>NA</v>
      </c>
      <c r="U33" s="20" t="str">
        <f t="shared" si="10"/>
        <v>NA</v>
      </c>
      <c r="V33" s="19" t="str">
        <f t="shared" si="11"/>
        <v>NA</v>
      </c>
    </row>
    <row r="34" spans="1:22" x14ac:dyDescent="0.2">
      <c r="A34" s="45" t="s">
        <v>92</v>
      </c>
      <c r="B34" s="17" t="s">
        <v>47</v>
      </c>
      <c r="C34" s="17">
        <v>70</v>
      </c>
      <c r="D34" s="17" t="s">
        <v>150</v>
      </c>
      <c r="E34" s="24" t="s">
        <v>57</v>
      </c>
      <c r="F34" s="24" t="s">
        <v>57</v>
      </c>
      <c r="G34" s="18" t="s">
        <v>57</v>
      </c>
      <c r="H34" s="18" t="s">
        <v>57</v>
      </c>
      <c r="I34" s="41" t="str">
        <f t="shared" si="0"/>
        <v>NA</v>
      </c>
      <c r="J34" s="42">
        <f t="shared" si="1"/>
        <v>73</v>
      </c>
      <c r="K34" s="144">
        <f t="shared" si="14"/>
        <v>73</v>
      </c>
      <c r="L34" s="43">
        <f t="shared" si="12"/>
        <v>73</v>
      </c>
      <c r="M34" s="143" t="str">
        <f t="shared" si="5"/>
        <v>Noncancer</v>
      </c>
      <c r="N34" s="20">
        <f t="shared" si="13"/>
        <v>2433.3333333333335</v>
      </c>
      <c r="O34" s="19">
        <f t="shared" si="6"/>
        <v>2400</v>
      </c>
      <c r="P34" s="21" t="str">
        <f t="shared" si="2"/>
        <v>NA</v>
      </c>
      <c r="Q34" s="20">
        <f t="shared" si="3"/>
        <v>219</v>
      </c>
      <c r="R34" s="21">
        <f t="shared" si="7"/>
        <v>219</v>
      </c>
      <c r="S34" s="19">
        <f t="shared" si="8"/>
        <v>220</v>
      </c>
      <c r="T34" s="19" t="str">
        <f t="shared" si="9"/>
        <v>Noncancer</v>
      </c>
      <c r="U34" s="20">
        <f t="shared" si="10"/>
        <v>7333.3333333333339</v>
      </c>
      <c r="V34" s="19">
        <f t="shared" si="11"/>
        <v>7300</v>
      </c>
    </row>
    <row r="35" spans="1:22" x14ac:dyDescent="0.2">
      <c r="A35" s="45" t="s">
        <v>74</v>
      </c>
      <c r="B35" s="17" t="s">
        <v>26</v>
      </c>
      <c r="C35" s="17">
        <v>300</v>
      </c>
      <c r="D35" s="17" t="s">
        <v>151</v>
      </c>
      <c r="E35" s="24">
        <v>2.5000000000000002E-6</v>
      </c>
      <c r="F35" s="24" t="s">
        <v>152</v>
      </c>
      <c r="G35" s="18" t="s">
        <v>57</v>
      </c>
      <c r="H35" s="18" t="s">
        <v>57</v>
      </c>
      <c r="I35" s="41">
        <f t="shared" si="0"/>
        <v>4.0555555555555554</v>
      </c>
      <c r="J35" s="42">
        <f t="shared" si="1"/>
        <v>312.85714285714283</v>
      </c>
      <c r="K35" s="144">
        <f t="shared" si="14"/>
        <v>4.0555555555555554</v>
      </c>
      <c r="L35" s="43">
        <f t="shared" si="12"/>
        <v>4.0999999999999996</v>
      </c>
      <c r="M35" s="143" t="str">
        <f t="shared" si="5"/>
        <v>Cancer</v>
      </c>
      <c r="N35" s="20">
        <f t="shared" si="13"/>
        <v>136.66666666666666</v>
      </c>
      <c r="O35" s="19">
        <f t="shared" si="6"/>
        <v>140</v>
      </c>
      <c r="P35" s="21">
        <f t="shared" si="2"/>
        <v>40.555555555555557</v>
      </c>
      <c r="Q35" s="20">
        <f t="shared" si="3"/>
        <v>938.57142857142856</v>
      </c>
      <c r="R35" s="21">
        <f t="shared" si="7"/>
        <v>40.555555555555557</v>
      </c>
      <c r="S35" s="19">
        <f t="shared" si="8"/>
        <v>41</v>
      </c>
      <c r="T35" s="19" t="str">
        <f t="shared" si="9"/>
        <v>Cancer</v>
      </c>
      <c r="U35" s="20">
        <f t="shared" si="10"/>
        <v>1366.6666666666667</v>
      </c>
      <c r="V35" s="19">
        <f t="shared" si="11"/>
        <v>1400</v>
      </c>
    </row>
    <row r="36" spans="1:22" x14ac:dyDescent="0.2">
      <c r="A36" s="45" t="s">
        <v>75</v>
      </c>
      <c r="B36" s="17" t="s">
        <v>55</v>
      </c>
      <c r="C36" s="17" t="s">
        <v>57</v>
      </c>
      <c r="D36" s="24" t="s">
        <v>57</v>
      </c>
      <c r="E36" s="24" t="s">
        <v>57</v>
      </c>
      <c r="F36" s="24" t="s">
        <v>57</v>
      </c>
      <c r="G36" s="18" t="s">
        <v>57</v>
      </c>
      <c r="H36" s="18" t="s">
        <v>57</v>
      </c>
      <c r="I36" s="41" t="str">
        <f t="shared" ref="I36:I65" si="15">IF(E36="NA","NA",0.00001*25550/(E36*((350*2*10)+(350*14*3)+(350*10))))</f>
        <v>NA</v>
      </c>
      <c r="J36" s="42" t="str">
        <f t="shared" ref="J36:J65" si="16">IF(C36="NA","NA",C36*9490/(26*350))</f>
        <v>NA</v>
      </c>
      <c r="K36" s="144" t="str">
        <f t="shared" si="14"/>
        <v>NA</v>
      </c>
      <c r="L36" s="43" t="str">
        <f t="shared" si="12"/>
        <v>NA</v>
      </c>
      <c r="M36" s="143" t="str">
        <f t="shared" si="5"/>
        <v>NA</v>
      </c>
      <c r="N36" s="20" t="str">
        <f t="shared" si="13"/>
        <v>NA</v>
      </c>
      <c r="O36" s="19" t="str">
        <f t="shared" si="6"/>
        <v>NA</v>
      </c>
      <c r="P36" s="21" t="str">
        <f t="shared" ref="P36:P65" si="17">IF(E36="NA","NA",0.0001*25550/(E36*((350*2*10)+(350*14*3)+(350*10))))</f>
        <v>NA</v>
      </c>
      <c r="Q36" s="20" t="str">
        <f t="shared" ref="Q36:Q65" si="18">IF(C36="NA","NA",3*C36*9490/(26*350))</f>
        <v>NA</v>
      </c>
      <c r="R36" s="21" t="str">
        <f t="shared" si="7"/>
        <v>NA</v>
      </c>
      <c r="S36" s="19" t="str">
        <f t="shared" si="8"/>
        <v>NA</v>
      </c>
      <c r="T36" s="19" t="str">
        <f t="shared" si="9"/>
        <v>NA</v>
      </c>
      <c r="U36" s="20" t="str">
        <f t="shared" si="10"/>
        <v>NA</v>
      </c>
      <c r="V36" s="19" t="str">
        <f t="shared" si="11"/>
        <v>NA</v>
      </c>
    </row>
    <row r="37" spans="1:22" x14ac:dyDescent="0.2">
      <c r="A37" s="45" t="s">
        <v>90</v>
      </c>
      <c r="B37" s="17" t="s">
        <v>53</v>
      </c>
      <c r="C37" s="17">
        <v>400</v>
      </c>
      <c r="D37" s="17" t="s">
        <v>149</v>
      </c>
      <c r="E37" s="24" t="s">
        <v>57</v>
      </c>
      <c r="F37" s="24" t="s">
        <v>57</v>
      </c>
      <c r="G37" s="18" t="s">
        <v>57</v>
      </c>
      <c r="H37" s="18" t="s">
        <v>57</v>
      </c>
      <c r="I37" s="41" t="str">
        <f t="shared" si="15"/>
        <v>NA</v>
      </c>
      <c r="J37" s="42">
        <f t="shared" si="16"/>
        <v>417.14285714285717</v>
      </c>
      <c r="K37" s="144">
        <f t="shared" si="14"/>
        <v>417.14285714285717</v>
      </c>
      <c r="L37" s="43">
        <f t="shared" si="12"/>
        <v>420</v>
      </c>
      <c r="M37" s="143" t="str">
        <f t="shared" si="5"/>
        <v>Noncancer</v>
      </c>
      <c r="N37" s="20">
        <f t="shared" si="13"/>
        <v>14000</v>
      </c>
      <c r="O37" s="19">
        <f t="shared" si="6"/>
        <v>14000</v>
      </c>
      <c r="P37" s="21" t="str">
        <f t="shared" si="17"/>
        <v>NA</v>
      </c>
      <c r="Q37" s="20">
        <f t="shared" si="18"/>
        <v>1251.4285714285713</v>
      </c>
      <c r="R37" s="21">
        <f t="shared" si="7"/>
        <v>1251.4285714285713</v>
      </c>
      <c r="S37" s="19">
        <f t="shared" si="8"/>
        <v>1300</v>
      </c>
      <c r="T37" s="19" t="str">
        <f t="shared" si="9"/>
        <v>Noncancer</v>
      </c>
      <c r="U37" s="20">
        <f t="shared" si="10"/>
        <v>43333.333333333336</v>
      </c>
      <c r="V37" s="19">
        <f t="shared" si="11"/>
        <v>43000</v>
      </c>
    </row>
    <row r="38" spans="1:22" x14ac:dyDescent="0.2">
      <c r="A38" s="45" t="s">
        <v>113</v>
      </c>
      <c r="B38" s="17" t="s">
        <v>36</v>
      </c>
      <c r="C38" s="17" t="s">
        <v>57</v>
      </c>
      <c r="D38" s="24" t="s">
        <v>57</v>
      </c>
      <c r="E38" s="24" t="s">
        <v>57</v>
      </c>
      <c r="F38" s="24" t="s">
        <v>57</v>
      </c>
      <c r="G38" s="18" t="s">
        <v>57</v>
      </c>
      <c r="H38" s="18" t="s">
        <v>57</v>
      </c>
      <c r="I38" s="41" t="str">
        <f t="shared" si="15"/>
        <v>NA</v>
      </c>
      <c r="J38" s="42" t="str">
        <f t="shared" si="16"/>
        <v>NA</v>
      </c>
      <c r="K38" s="144" t="str">
        <f t="shared" si="14"/>
        <v>NA</v>
      </c>
      <c r="L38" s="43" t="str">
        <f t="shared" si="12"/>
        <v>NA</v>
      </c>
      <c r="M38" s="143" t="str">
        <f t="shared" si="5"/>
        <v>NA</v>
      </c>
      <c r="N38" s="20" t="str">
        <f t="shared" si="13"/>
        <v>NA</v>
      </c>
      <c r="O38" s="19" t="str">
        <f t="shared" si="6"/>
        <v>NA</v>
      </c>
      <c r="P38" s="21" t="str">
        <f t="shared" si="17"/>
        <v>NA</v>
      </c>
      <c r="Q38" s="20" t="str">
        <f t="shared" si="18"/>
        <v>NA</v>
      </c>
      <c r="R38" s="21" t="str">
        <f t="shared" si="7"/>
        <v>NA</v>
      </c>
      <c r="S38" s="19" t="str">
        <f t="shared" si="8"/>
        <v>NA</v>
      </c>
      <c r="T38" s="19" t="str">
        <f t="shared" si="9"/>
        <v>NA</v>
      </c>
      <c r="U38" s="20" t="str">
        <f t="shared" si="10"/>
        <v>NA</v>
      </c>
      <c r="V38" s="19" t="str">
        <f t="shared" si="11"/>
        <v>NA</v>
      </c>
    </row>
    <row r="39" spans="1:22" x14ac:dyDescent="0.2">
      <c r="A39" s="45" t="s">
        <v>91</v>
      </c>
      <c r="B39" s="17" t="s">
        <v>40</v>
      </c>
      <c r="C39" s="17">
        <v>700</v>
      </c>
      <c r="D39" s="17" t="s">
        <v>153</v>
      </c>
      <c r="E39" s="24" t="s">
        <v>57</v>
      </c>
      <c r="F39" s="24" t="s">
        <v>57</v>
      </c>
      <c r="G39" s="18" t="s">
        <v>57</v>
      </c>
      <c r="H39" s="18" t="s">
        <v>57</v>
      </c>
      <c r="I39" s="41" t="str">
        <f t="shared" si="15"/>
        <v>NA</v>
      </c>
      <c r="J39" s="42">
        <f t="shared" si="16"/>
        <v>730</v>
      </c>
      <c r="K39" s="144">
        <f t="shared" si="14"/>
        <v>730</v>
      </c>
      <c r="L39" s="43">
        <f t="shared" si="12"/>
        <v>730</v>
      </c>
      <c r="M39" s="143" t="str">
        <f t="shared" si="5"/>
        <v>Noncancer</v>
      </c>
      <c r="N39" s="20">
        <f t="shared" si="13"/>
        <v>24333.333333333336</v>
      </c>
      <c r="O39" s="19">
        <f t="shared" si="6"/>
        <v>24000</v>
      </c>
      <c r="P39" s="21" t="str">
        <f t="shared" si="17"/>
        <v>NA</v>
      </c>
      <c r="Q39" s="20">
        <f t="shared" si="18"/>
        <v>2190</v>
      </c>
      <c r="R39" s="21">
        <f t="shared" si="7"/>
        <v>2190</v>
      </c>
      <c r="S39" s="19">
        <f t="shared" si="8"/>
        <v>2200</v>
      </c>
      <c r="T39" s="19" t="str">
        <f t="shared" si="9"/>
        <v>Noncancer</v>
      </c>
      <c r="U39" s="20">
        <f t="shared" si="10"/>
        <v>73333.333333333343</v>
      </c>
      <c r="V39" s="19">
        <f t="shared" si="11"/>
        <v>73000</v>
      </c>
    </row>
    <row r="40" spans="1:22" x14ac:dyDescent="0.2">
      <c r="A40" s="45" t="s">
        <v>76</v>
      </c>
      <c r="B40" s="17" t="s">
        <v>49</v>
      </c>
      <c r="C40" s="17">
        <v>30</v>
      </c>
      <c r="D40" s="17" t="s">
        <v>154</v>
      </c>
      <c r="E40" s="24" t="s">
        <v>57</v>
      </c>
      <c r="F40" s="24" t="s">
        <v>57</v>
      </c>
      <c r="G40" s="18" t="s">
        <v>57</v>
      </c>
      <c r="H40" s="18" t="s">
        <v>57</v>
      </c>
      <c r="I40" s="41" t="str">
        <f t="shared" si="15"/>
        <v>NA</v>
      </c>
      <c r="J40" s="42">
        <f t="shared" si="16"/>
        <v>31.285714285714285</v>
      </c>
      <c r="K40" s="144">
        <f t="shared" si="14"/>
        <v>31.285714285714285</v>
      </c>
      <c r="L40" s="43">
        <f t="shared" si="12"/>
        <v>31</v>
      </c>
      <c r="M40" s="143" t="str">
        <f t="shared" si="5"/>
        <v>Noncancer</v>
      </c>
      <c r="N40" s="20">
        <f t="shared" si="13"/>
        <v>1033.3333333333335</v>
      </c>
      <c r="O40" s="19">
        <f t="shared" si="6"/>
        <v>1000</v>
      </c>
      <c r="P40" s="21" t="str">
        <f t="shared" si="17"/>
        <v>NA</v>
      </c>
      <c r="Q40" s="20">
        <f t="shared" si="18"/>
        <v>93.857142857142861</v>
      </c>
      <c r="R40" s="21">
        <f t="shared" si="7"/>
        <v>93.857142857142861</v>
      </c>
      <c r="S40" s="19">
        <f t="shared" si="8"/>
        <v>94</v>
      </c>
      <c r="T40" s="19" t="str">
        <f t="shared" si="9"/>
        <v>Noncancer</v>
      </c>
      <c r="U40" s="20">
        <f t="shared" si="10"/>
        <v>3133.3333333333335</v>
      </c>
      <c r="V40" s="19">
        <f t="shared" si="11"/>
        <v>3100</v>
      </c>
    </row>
    <row r="41" spans="1:22" x14ac:dyDescent="0.2">
      <c r="A41" s="45" t="s">
        <v>116</v>
      </c>
      <c r="B41" s="17" t="s">
        <v>107</v>
      </c>
      <c r="C41" s="17">
        <v>200</v>
      </c>
      <c r="D41" s="17" t="s">
        <v>155</v>
      </c>
      <c r="E41" s="24" t="s">
        <v>57</v>
      </c>
      <c r="F41" s="24" t="s">
        <v>57</v>
      </c>
      <c r="G41" s="18" t="s">
        <v>57</v>
      </c>
      <c r="H41" s="18" t="s">
        <v>57</v>
      </c>
      <c r="I41" s="41" t="str">
        <f t="shared" si="15"/>
        <v>NA</v>
      </c>
      <c r="J41" s="42">
        <f t="shared" si="16"/>
        <v>208.57142857142858</v>
      </c>
      <c r="K41" s="144">
        <f t="shared" si="14"/>
        <v>208.57142857142858</v>
      </c>
      <c r="L41" s="43">
        <f t="shared" si="12"/>
        <v>210</v>
      </c>
      <c r="M41" s="143" t="str">
        <f t="shared" si="5"/>
        <v>Noncancer</v>
      </c>
      <c r="N41" s="20">
        <f t="shared" si="13"/>
        <v>7000</v>
      </c>
      <c r="O41" s="19">
        <f t="shared" si="6"/>
        <v>7000</v>
      </c>
      <c r="P41" s="21" t="str">
        <f t="shared" si="17"/>
        <v>NA</v>
      </c>
      <c r="Q41" s="20">
        <f t="shared" si="18"/>
        <v>625.71428571428567</v>
      </c>
      <c r="R41" s="21">
        <f t="shared" si="7"/>
        <v>625.71428571428567</v>
      </c>
      <c r="S41" s="19">
        <f t="shared" si="8"/>
        <v>630</v>
      </c>
      <c r="T41" s="19" t="str">
        <f t="shared" si="9"/>
        <v>Noncancer</v>
      </c>
      <c r="U41" s="20">
        <f t="shared" si="10"/>
        <v>21000</v>
      </c>
      <c r="V41" s="19">
        <f t="shared" si="11"/>
        <v>21000</v>
      </c>
    </row>
    <row r="42" spans="1:22" x14ac:dyDescent="0.2">
      <c r="A42" s="45" t="s">
        <v>117</v>
      </c>
      <c r="B42" s="17" t="s">
        <v>39</v>
      </c>
      <c r="C42" s="17">
        <v>3000</v>
      </c>
      <c r="D42" s="17" t="s">
        <v>210</v>
      </c>
      <c r="E42" s="24" t="s">
        <v>57</v>
      </c>
      <c r="F42" s="24" t="s">
        <v>57</v>
      </c>
      <c r="G42" s="17">
        <v>3000</v>
      </c>
      <c r="H42" s="17" t="s">
        <v>210</v>
      </c>
      <c r="I42" s="41" t="str">
        <f t="shared" si="15"/>
        <v>NA</v>
      </c>
      <c r="J42" s="42">
        <f t="shared" si="16"/>
        <v>3128.5714285714284</v>
      </c>
      <c r="K42" s="144">
        <f t="shared" si="14"/>
        <v>3000</v>
      </c>
      <c r="L42" s="43">
        <f t="shared" si="12"/>
        <v>3000</v>
      </c>
      <c r="M42" s="143" t="str">
        <f t="shared" si="5"/>
        <v>Acute</v>
      </c>
      <c r="N42" s="20">
        <f t="shared" si="13"/>
        <v>100000</v>
      </c>
      <c r="O42" s="19">
        <f t="shared" si="6"/>
        <v>100000</v>
      </c>
      <c r="P42" s="21" t="str">
        <f t="shared" si="17"/>
        <v>NA</v>
      </c>
      <c r="Q42" s="20">
        <f t="shared" si="18"/>
        <v>9385.7142857142862</v>
      </c>
      <c r="R42" s="21">
        <f t="shared" si="7"/>
        <v>3000</v>
      </c>
      <c r="S42" s="43">
        <f t="shared" si="8"/>
        <v>3000</v>
      </c>
      <c r="T42" s="43" t="str">
        <f t="shared" si="9"/>
        <v>Acute</v>
      </c>
      <c r="U42" s="42">
        <f t="shared" si="10"/>
        <v>100000</v>
      </c>
      <c r="V42" s="19">
        <f t="shared" si="11"/>
        <v>100000</v>
      </c>
    </row>
    <row r="43" spans="1:22" x14ac:dyDescent="0.2">
      <c r="A43" s="45" t="s">
        <v>118</v>
      </c>
      <c r="B43" s="17" t="s">
        <v>48</v>
      </c>
      <c r="C43" s="17">
        <v>3000</v>
      </c>
      <c r="D43" s="17" t="s">
        <v>144</v>
      </c>
      <c r="E43" s="24" t="s">
        <v>57</v>
      </c>
      <c r="F43" s="24" t="s">
        <v>57</v>
      </c>
      <c r="G43" s="18" t="s">
        <v>57</v>
      </c>
      <c r="H43" s="18" t="s">
        <v>57</v>
      </c>
      <c r="I43" s="41" t="str">
        <f t="shared" si="15"/>
        <v>NA</v>
      </c>
      <c r="J43" s="42">
        <f t="shared" si="16"/>
        <v>3128.5714285714284</v>
      </c>
      <c r="K43" s="144">
        <f t="shared" si="14"/>
        <v>3128.5714285714284</v>
      </c>
      <c r="L43" s="43">
        <f t="shared" si="12"/>
        <v>3100</v>
      </c>
      <c r="M43" s="143" t="str">
        <f t="shared" si="5"/>
        <v>Noncancer</v>
      </c>
      <c r="N43" s="20">
        <f t="shared" si="13"/>
        <v>103333.33333333334</v>
      </c>
      <c r="O43" s="19">
        <f t="shared" si="6"/>
        <v>100000</v>
      </c>
      <c r="P43" s="21" t="str">
        <f t="shared" si="17"/>
        <v>NA</v>
      </c>
      <c r="Q43" s="20">
        <f t="shared" si="18"/>
        <v>9385.7142857142862</v>
      </c>
      <c r="R43" s="21">
        <f t="shared" si="7"/>
        <v>9385.7142857142862</v>
      </c>
      <c r="S43" s="43">
        <f t="shared" si="8"/>
        <v>9400</v>
      </c>
      <c r="T43" s="43" t="str">
        <f t="shared" si="9"/>
        <v>Noncancer</v>
      </c>
      <c r="U43" s="42">
        <f t="shared" si="10"/>
        <v>313333.33333333337</v>
      </c>
      <c r="V43" s="19">
        <f t="shared" si="11"/>
        <v>310000</v>
      </c>
    </row>
    <row r="44" spans="1:22" x14ac:dyDescent="0.2">
      <c r="A44" s="45" t="s">
        <v>93</v>
      </c>
      <c r="B44" s="17" t="s">
        <v>41</v>
      </c>
      <c r="C44" s="17">
        <v>4000</v>
      </c>
      <c r="D44" s="17" t="s">
        <v>238</v>
      </c>
      <c r="E44" s="24">
        <v>2.6E-7</v>
      </c>
      <c r="F44" s="24" t="s">
        <v>166</v>
      </c>
      <c r="G44" s="18" t="s">
        <v>57</v>
      </c>
      <c r="H44" s="18" t="s">
        <v>57</v>
      </c>
      <c r="I44" s="41">
        <f t="shared" si="15"/>
        <v>38.995726495726501</v>
      </c>
      <c r="J44" s="42">
        <f t="shared" si="16"/>
        <v>4171.4285714285716</v>
      </c>
      <c r="K44" s="144">
        <f t="shared" si="14"/>
        <v>38.995726495726501</v>
      </c>
      <c r="L44" s="43">
        <f t="shared" si="12"/>
        <v>39</v>
      </c>
      <c r="M44" s="143" t="str">
        <f t="shared" si="5"/>
        <v>Cancer</v>
      </c>
      <c r="N44" s="20">
        <f t="shared" si="13"/>
        <v>1300</v>
      </c>
      <c r="O44" s="19">
        <f t="shared" si="6"/>
        <v>1300</v>
      </c>
      <c r="P44" s="21">
        <f t="shared" si="17"/>
        <v>389.95726495726501</v>
      </c>
      <c r="Q44" s="20">
        <f t="shared" si="18"/>
        <v>12514.285714285714</v>
      </c>
      <c r="R44" s="21">
        <f t="shared" si="7"/>
        <v>389.95726495726501</v>
      </c>
      <c r="S44" s="43">
        <f t="shared" si="8"/>
        <v>390</v>
      </c>
      <c r="T44" s="43" t="str">
        <f t="shared" si="9"/>
        <v>Cancer</v>
      </c>
      <c r="U44" s="42">
        <f t="shared" si="10"/>
        <v>13000</v>
      </c>
      <c r="V44" s="19">
        <f t="shared" si="11"/>
        <v>13000</v>
      </c>
    </row>
    <row r="45" spans="1:22" x14ac:dyDescent="0.2">
      <c r="A45" s="45" t="s">
        <v>77</v>
      </c>
      <c r="B45" s="17" t="s">
        <v>9</v>
      </c>
      <c r="C45" s="17">
        <v>600</v>
      </c>
      <c r="D45" s="17" t="s">
        <v>156</v>
      </c>
      <c r="E45" s="24">
        <v>1E-8</v>
      </c>
      <c r="F45" s="24" t="s">
        <v>156</v>
      </c>
      <c r="G45" s="18">
        <v>2000</v>
      </c>
      <c r="H45" s="24" t="s">
        <v>241</v>
      </c>
      <c r="I45" s="41">
        <f t="shared" si="15"/>
        <v>1013.8888888888889</v>
      </c>
      <c r="J45" s="42">
        <f t="shared" si="16"/>
        <v>625.71428571428567</v>
      </c>
      <c r="K45" s="144">
        <f t="shared" si="14"/>
        <v>625.71428571428567</v>
      </c>
      <c r="L45" s="43">
        <f t="shared" si="12"/>
        <v>630</v>
      </c>
      <c r="M45" s="143" t="str">
        <f t="shared" si="5"/>
        <v>Noncancer</v>
      </c>
      <c r="N45" s="20">
        <f t="shared" si="13"/>
        <v>21000</v>
      </c>
      <c r="O45" s="19">
        <f t="shared" si="6"/>
        <v>21000</v>
      </c>
      <c r="P45" s="21">
        <f t="shared" si="17"/>
        <v>10138.888888888889</v>
      </c>
      <c r="Q45" s="20">
        <f t="shared" si="18"/>
        <v>1877.1428571428571</v>
      </c>
      <c r="R45" s="21">
        <f t="shared" si="7"/>
        <v>1877.1428571428571</v>
      </c>
      <c r="S45" s="43">
        <f t="shared" si="8"/>
        <v>1900</v>
      </c>
      <c r="T45" s="43" t="str">
        <f t="shared" si="9"/>
        <v>Noncancer</v>
      </c>
      <c r="U45" s="42">
        <f t="shared" si="10"/>
        <v>63333.333333333336</v>
      </c>
      <c r="V45" s="19">
        <f t="shared" si="11"/>
        <v>63000</v>
      </c>
    </row>
    <row r="46" spans="1:22" ht="14.25" x14ac:dyDescent="0.2">
      <c r="A46" s="45" t="s">
        <v>291</v>
      </c>
      <c r="B46" s="17" t="s">
        <v>101</v>
      </c>
      <c r="C46" s="17">
        <v>2</v>
      </c>
      <c r="D46" s="24" t="s">
        <v>236</v>
      </c>
      <c r="E46" s="24" t="s">
        <v>57</v>
      </c>
      <c r="F46" s="24" t="s">
        <v>57</v>
      </c>
      <c r="G46" s="18" t="s">
        <v>57</v>
      </c>
      <c r="H46" s="18" t="s">
        <v>57</v>
      </c>
      <c r="I46" s="41" t="str">
        <f t="shared" si="15"/>
        <v>NA</v>
      </c>
      <c r="J46" s="42">
        <f t="shared" si="16"/>
        <v>2.0857142857142859</v>
      </c>
      <c r="K46" s="144">
        <f t="shared" si="14"/>
        <v>2.0857142857142859</v>
      </c>
      <c r="L46" s="43">
        <f t="shared" si="12"/>
        <v>2.1</v>
      </c>
      <c r="M46" s="143" t="str">
        <f t="shared" si="5"/>
        <v>Noncancer</v>
      </c>
      <c r="N46" s="20">
        <f t="shared" si="13"/>
        <v>70</v>
      </c>
      <c r="O46" s="19">
        <f t="shared" si="6"/>
        <v>70</v>
      </c>
      <c r="P46" s="21" t="str">
        <f t="shared" si="17"/>
        <v>NA</v>
      </c>
      <c r="Q46" s="20">
        <f t="shared" si="18"/>
        <v>6.2571428571428571</v>
      </c>
      <c r="R46" s="21">
        <f t="shared" si="7"/>
        <v>6.2571428571428571</v>
      </c>
      <c r="S46" s="43">
        <f t="shared" si="8"/>
        <v>6.3</v>
      </c>
      <c r="T46" s="43" t="str">
        <f t="shared" si="9"/>
        <v>Noncancer</v>
      </c>
      <c r="U46" s="42">
        <f t="shared" si="10"/>
        <v>210</v>
      </c>
      <c r="V46" s="19">
        <f t="shared" si="11"/>
        <v>210</v>
      </c>
    </row>
    <row r="47" spans="1:22" x14ac:dyDescent="0.2">
      <c r="A47" s="45" t="s">
        <v>111</v>
      </c>
      <c r="B47" s="17" t="s">
        <v>102</v>
      </c>
      <c r="C47" s="17">
        <v>9</v>
      </c>
      <c r="D47" s="48" t="s">
        <v>181</v>
      </c>
      <c r="E47" s="24" t="s">
        <v>57</v>
      </c>
      <c r="F47" s="24" t="s">
        <v>57</v>
      </c>
      <c r="G47" s="18" t="s">
        <v>57</v>
      </c>
      <c r="H47" s="18" t="s">
        <v>57</v>
      </c>
      <c r="I47" s="41" t="str">
        <f t="shared" si="15"/>
        <v>NA</v>
      </c>
      <c r="J47" s="41">
        <f t="shared" si="16"/>
        <v>9.3857142857142861</v>
      </c>
      <c r="K47" s="144">
        <f t="shared" si="14"/>
        <v>9.3857142857142861</v>
      </c>
      <c r="L47" s="43">
        <f t="shared" si="12"/>
        <v>9.4</v>
      </c>
      <c r="M47" s="143" t="str">
        <f t="shared" si="5"/>
        <v>Noncancer</v>
      </c>
      <c r="N47" s="20">
        <f t="shared" si="13"/>
        <v>313.33333333333337</v>
      </c>
      <c r="O47" s="19">
        <f t="shared" si="6"/>
        <v>310</v>
      </c>
      <c r="P47" s="21" t="str">
        <f t="shared" si="17"/>
        <v>NA</v>
      </c>
      <c r="Q47" s="20">
        <f t="shared" si="18"/>
        <v>28.157142857142858</v>
      </c>
      <c r="R47" s="21">
        <f t="shared" si="7"/>
        <v>28.157142857142858</v>
      </c>
      <c r="S47" s="43">
        <f t="shared" si="8"/>
        <v>28</v>
      </c>
      <c r="T47" s="43" t="str">
        <f t="shared" si="9"/>
        <v>Noncancer</v>
      </c>
      <c r="U47" s="42">
        <f t="shared" si="10"/>
        <v>933.33333333333337</v>
      </c>
      <c r="V47" s="19">
        <f t="shared" si="11"/>
        <v>930</v>
      </c>
    </row>
    <row r="48" spans="1:22" x14ac:dyDescent="0.2">
      <c r="A48" s="45" t="s">
        <v>78</v>
      </c>
      <c r="B48" s="17" t="s">
        <v>54</v>
      </c>
      <c r="C48" s="17">
        <v>3000</v>
      </c>
      <c r="D48" s="17" t="s">
        <v>157</v>
      </c>
      <c r="E48" s="24" t="s">
        <v>57</v>
      </c>
      <c r="F48" s="24" t="s">
        <v>57</v>
      </c>
      <c r="G48" s="18" t="s">
        <v>57</v>
      </c>
      <c r="H48" s="18" t="s">
        <v>57</v>
      </c>
      <c r="I48" s="41" t="str">
        <f t="shared" si="15"/>
        <v>NA</v>
      </c>
      <c r="J48" s="42">
        <f t="shared" si="16"/>
        <v>3128.5714285714284</v>
      </c>
      <c r="K48" s="144">
        <f t="shared" si="14"/>
        <v>3128.5714285714284</v>
      </c>
      <c r="L48" s="43">
        <f t="shared" si="12"/>
        <v>3100</v>
      </c>
      <c r="M48" s="143" t="str">
        <f t="shared" si="5"/>
        <v>Noncancer</v>
      </c>
      <c r="N48" s="20">
        <f t="shared" si="13"/>
        <v>103333.33333333334</v>
      </c>
      <c r="O48" s="19">
        <f t="shared" si="6"/>
        <v>100000</v>
      </c>
      <c r="P48" s="21" t="str">
        <f t="shared" si="17"/>
        <v>NA</v>
      </c>
      <c r="Q48" s="20">
        <f t="shared" si="18"/>
        <v>9385.7142857142862</v>
      </c>
      <c r="R48" s="21">
        <f t="shared" si="7"/>
        <v>9385.7142857142862</v>
      </c>
      <c r="S48" s="43">
        <f t="shared" si="8"/>
        <v>9400</v>
      </c>
      <c r="T48" s="43" t="str">
        <f t="shared" si="9"/>
        <v>Noncancer</v>
      </c>
      <c r="U48" s="42">
        <f t="shared" si="10"/>
        <v>313333.33333333337</v>
      </c>
      <c r="V48" s="19">
        <f t="shared" si="11"/>
        <v>310000</v>
      </c>
    </row>
    <row r="49" spans="1:22" x14ac:dyDescent="0.2">
      <c r="A49" s="45" t="s">
        <v>79</v>
      </c>
      <c r="B49" s="17" t="s">
        <v>28</v>
      </c>
      <c r="C49" s="17">
        <v>900</v>
      </c>
      <c r="D49" s="17" t="s">
        <v>157</v>
      </c>
      <c r="E49" s="24" t="s">
        <v>57</v>
      </c>
      <c r="F49" s="24" t="s">
        <v>57</v>
      </c>
      <c r="G49" s="18" t="s">
        <v>57</v>
      </c>
      <c r="H49" s="18" t="s">
        <v>57</v>
      </c>
      <c r="I49" s="41" t="str">
        <f t="shared" si="15"/>
        <v>NA</v>
      </c>
      <c r="J49" s="42">
        <f t="shared" si="16"/>
        <v>938.57142857142856</v>
      </c>
      <c r="K49" s="144">
        <f t="shared" si="14"/>
        <v>938.57142857142856</v>
      </c>
      <c r="L49" s="43">
        <f t="shared" si="12"/>
        <v>940</v>
      </c>
      <c r="M49" s="143" t="str">
        <f t="shared" si="5"/>
        <v>Noncancer</v>
      </c>
      <c r="N49" s="20">
        <f t="shared" si="13"/>
        <v>31333.333333333336</v>
      </c>
      <c r="O49" s="19">
        <f t="shared" si="6"/>
        <v>31000</v>
      </c>
      <c r="P49" s="21" t="str">
        <f t="shared" si="17"/>
        <v>NA</v>
      </c>
      <c r="Q49" s="20">
        <f t="shared" si="18"/>
        <v>2815.7142857142858</v>
      </c>
      <c r="R49" s="21">
        <f t="shared" si="7"/>
        <v>2815.7142857142858</v>
      </c>
      <c r="S49" s="43">
        <f t="shared" si="8"/>
        <v>2800</v>
      </c>
      <c r="T49" s="43" t="str">
        <f t="shared" si="9"/>
        <v>Noncancer</v>
      </c>
      <c r="U49" s="42">
        <f t="shared" si="10"/>
        <v>93333.333333333343</v>
      </c>
      <c r="V49" s="19">
        <f t="shared" si="11"/>
        <v>93000</v>
      </c>
    </row>
    <row r="50" spans="1:22" x14ac:dyDescent="0.2">
      <c r="A50" s="45" t="s">
        <v>80</v>
      </c>
      <c r="B50" s="17" t="s">
        <v>29</v>
      </c>
      <c r="C50" s="17" t="s">
        <v>57</v>
      </c>
      <c r="D50" s="24" t="s">
        <v>57</v>
      </c>
      <c r="E50" s="24" t="s">
        <v>57</v>
      </c>
      <c r="F50" s="24" t="s">
        <v>57</v>
      </c>
      <c r="G50" s="18" t="s">
        <v>57</v>
      </c>
      <c r="H50" s="18" t="s">
        <v>57</v>
      </c>
      <c r="I50" s="41" t="str">
        <f t="shared" si="15"/>
        <v>NA</v>
      </c>
      <c r="J50" s="42" t="str">
        <f t="shared" si="16"/>
        <v>NA</v>
      </c>
      <c r="K50" s="144" t="str">
        <f t="shared" si="14"/>
        <v>NA</v>
      </c>
      <c r="L50" s="43" t="str">
        <f t="shared" si="12"/>
        <v>NA</v>
      </c>
      <c r="M50" s="143" t="str">
        <f t="shared" si="5"/>
        <v>NA</v>
      </c>
      <c r="N50" s="20" t="str">
        <f t="shared" si="13"/>
        <v>NA</v>
      </c>
      <c r="O50" s="19" t="str">
        <f t="shared" si="6"/>
        <v>NA</v>
      </c>
      <c r="P50" s="21" t="str">
        <f t="shared" si="17"/>
        <v>NA</v>
      </c>
      <c r="Q50" s="20" t="str">
        <f t="shared" si="18"/>
        <v>NA</v>
      </c>
      <c r="R50" s="21" t="str">
        <f t="shared" si="7"/>
        <v>NA</v>
      </c>
      <c r="S50" s="43" t="str">
        <f t="shared" si="8"/>
        <v>NA</v>
      </c>
      <c r="T50" s="43" t="str">
        <f t="shared" si="9"/>
        <v>NA</v>
      </c>
      <c r="U50" s="42" t="str">
        <f t="shared" si="10"/>
        <v>NA</v>
      </c>
      <c r="V50" s="19" t="str">
        <f t="shared" si="11"/>
        <v>NA</v>
      </c>
    </row>
    <row r="51" spans="1:22" x14ac:dyDescent="0.2">
      <c r="A51" s="45" t="s">
        <v>88</v>
      </c>
      <c r="B51" s="17" t="s">
        <v>24</v>
      </c>
      <c r="C51" s="17">
        <v>15</v>
      </c>
      <c r="D51" s="17" t="s">
        <v>158</v>
      </c>
      <c r="E51" s="24">
        <v>3.0000000000000001E-6</v>
      </c>
      <c r="F51" s="17" t="s">
        <v>158</v>
      </c>
      <c r="G51" s="18">
        <v>20000</v>
      </c>
      <c r="H51" s="17" t="s">
        <v>239</v>
      </c>
      <c r="I51" s="41">
        <f t="shared" si="15"/>
        <v>3.3796296296296298</v>
      </c>
      <c r="J51" s="42">
        <f t="shared" si="16"/>
        <v>15.642857142857142</v>
      </c>
      <c r="K51" s="144">
        <f t="shared" si="14"/>
        <v>3.3796296296296298</v>
      </c>
      <c r="L51" s="43">
        <f t="shared" si="12"/>
        <v>3.4</v>
      </c>
      <c r="M51" s="143" t="str">
        <f t="shared" si="5"/>
        <v>Cancer</v>
      </c>
      <c r="N51" s="20">
        <f t="shared" si="13"/>
        <v>113.33333333333333</v>
      </c>
      <c r="O51" s="19">
        <f t="shared" si="6"/>
        <v>110</v>
      </c>
      <c r="P51" s="21">
        <f t="shared" si="17"/>
        <v>33.796296296296298</v>
      </c>
      <c r="Q51" s="20">
        <f t="shared" si="18"/>
        <v>46.928571428571431</v>
      </c>
      <c r="R51" s="21">
        <f t="shared" si="7"/>
        <v>33.796296296296298</v>
      </c>
      <c r="S51" s="43">
        <f t="shared" si="8"/>
        <v>34</v>
      </c>
      <c r="T51" s="43" t="str">
        <f t="shared" si="9"/>
        <v>Cancer</v>
      </c>
      <c r="U51" s="42">
        <f t="shared" si="10"/>
        <v>1133.3333333333335</v>
      </c>
      <c r="V51" s="19">
        <f t="shared" si="11"/>
        <v>1100</v>
      </c>
    </row>
    <row r="52" spans="1:22" x14ac:dyDescent="0.2">
      <c r="A52" s="45" t="s">
        <v>81</v>
      </c>
      <c r="B52" s="17" t="s">
        <v>37</v>
      </c>
      <c r="C52" s="17">
        <v>2000</v>
      </c>
      <c r="D52" s="17" t="s">
        <v>159</v>
      </c>
      <c r="E52" s="24" t="s">
        <v>57</v>
      </c>
      <c r="F52" s="24" t="s">
        <v>57</v>
      </c>
      <c r="G52" s="18" t="s">
        <v>57</v>
      </c>
      <c r="H52" s="18" t="s">
        <v>57</v>
      </c>
      <c r="I52" s="41" t="str">
        <f t="shared" si="15"/>
        <v>NA</v>
      </c>
      <c r="J52" s="42">
        <f t="shared" si="16"/>
        <v>2085.7142857142858</v>
      </c>
      <c r="K52" s="144">
        <f t="shared" si="14"/>
        <v>2085.7142857142858</v>
      </c>
      <c r="L52" s="43">
        <f t="shared" si="12"/>
        <v>2100</v>
      </c>
      <c r="M52" s="143" t="str">
        <f t="shared" si="5"/>
        <v>Noncancer</v>
      </c>
      <c r="N52" s="20">
        <f t="shared" si="13"/>
        <v>70000</v>
      </c>
      <c r="O52" s="19">
        <f t="shared" si="6"/>
        <v>70000</v>
      </c>
      <c r="P52" s="21" t="str">
        <f t="shared" si="17"/>
        <v>NA</v>
      </c>
      <c r="Q52" s="20">
        <f t="shared" si="18"/>
        <v>6257.1428571428569</v>
      </c>
      <c r="R52" s="21">
        <f t="shared" si="7"/>
        <v>6257.1428571428569</v>
      </c>
      <c r="S52" s="43">
        <f t="shared" si="8"/>
        <v>6300</v>
      </c>
      <c r="T52" s="43" t="str">
        <f t="shared" si="9"/>
        <v>Noncancer</v>
      </c>
      <c r="U52" s="42">
        <f t="shared" si="10"/>
        <v>210000</v>
      </c>
      <c r="V52" s="19">
        <f t="shared" si="11"/>
        <v>210000</v>
      </c>
    </row>
    <row r="53" spans="1:22" x14ac:dyDescent="0.2">
      <c r="A53" s="45" t="s">
        <v>82</v>
      </c>
      <c r="B53" s="17" t="s">
        <v>21</v>
      </c>
      <c r="C53" s="17">
        <v>4000</v>
      </c>
      <c r="D53" s="17" t="s">
        <v>160</v>
      </c>
      <c r="E53" s="24" t="s">
        <v>57</v>
      </c>
      <c r="F53" s="24" t="s">
        <v>57</v>
      </c>
      <c r="G53" s="18">
        <v>5000</v>
      </c>
      <c r="H53" s="24" t="s">
        <v>274</v>
      </c>
      <c r="I53" s="41" t="str">
        <f t="shared" si="15"/>
        <v>NA</v>
      </c>
      <c r="J53" s="42">
        <f t="shared" si="16"/>
        <v>4171.4285714285716</v>
      </c>
      <c r="K53" s="144">
        <f t="shared" si="14"/>
        <v>4171.4285714285716</v>
      </c>
      <c r="L53" s="43">
        <f t="shared" si="12"/>
        <v>4200</v>
      </c>
      <c r="M53" s="143" t="str">
        <f t="shared" si="5"/>
        <v>Noncancer</v>
      </c>
      <c r="N53" s="20">
        <f t="shared" si="13"/>
        <v>140000</v>
      </c>
      <c r="O53" s="19">
        <f t="shared" si="6"/>
        <v>140000</v>
      </c>
      <c r="P53" s="21" t="str">
        <f t="shared" si="17"/>
        <v>NA</v>
      </c>
      <c r="Q53" s="20">
        <f t="shared" si="18"/>
        <v>12514.285714285714</v>
      </c>
      <c r="R53" s="21">
        <f t="shared" si="7"/>
        <v>5000</v>
      </c>
      <c r="S53" s="43">
        <f t="shared" si="8"/>
        <v>5000</v>
      </c>
      <c r="T53" s="43" t="str">
        <f t="shared" si="9"/>
        <v>Acute</v>
      </c>
      <c r="U53" s="42">
        <f t="shared" si="10"/>
        <v>166666.66666666669</v>
      </c>
      <c r="V53" s="19">
        <f t="shared" si="11"/>
        <v>170000</v>
      </c>
    </row>
    <row r="54" spans="1:22" x14ac:dyDescent="0.2">
      <c r="A54" s="45" t="s">
        <v>83</v>
      </c>
      <c r="B54" s="17" t="s">
        <v>35</v>
      </c>
      <c r="C54" s="17">
        <v>2</v>
      </c>
      <c r="D54" s="17" t="s">
        <v>161</v>
      </c>
      <c r="E54" s="24" t="s">
        <v>57</v>
      </c>
      <c r="F54" s="24" t="s">
        <v>57</v>
      </c>
      <c r="G54" s="18" t="s">
        <v>57</v>
      </c>
      <c r="H54" s="18" t="s">
        <v>57</v>
      </c>
      <c r="I54" s="41" t="str">
        <f t="shared" si="15"/>
        <v>NA</v>
      </c>
      <c r="J54" s="41">
        <f t="shared" si="16"/>
        <v>2.0857142857142859</v>
      </c>
      <c r="K54" s="144">
        <f t="shared" si="14"/>
        <v>2.0857142857142859</v>
      </c>
      <c r="L54" s="43">
        <f t="shared" si="12"/>
        <v>2.1</v>
      </c>
      <c r="M54" s="143" t="str">
        <f t="shared" si="5"/>
        <v>Noncancer</v>
      </c>
      <c r="N54" s="20">
        <f t="shared" si="13"/>
        <v>70</v>
      </c>
      <c r="O54" s="19">
        <f t="shared" si="6"/>
        <v>70</v>
      </c>
      <c r="P54" s="21" t="str">
        <f t="shared" si="17"/>
        <v>NA</v>
      </c>
      <c r="Q54" s="21">
        <f t="shared" si="18"/>
        <v>6.2571428571428571</v>
      </c>
      <c r="R54" s="21">
        <f t="shared" si="7"/>
        <v>6.2571428571428571</v>
      </c>
      <c r="S54" s="43">
        <f t="shared" si="8"/>
        <v>6.3</v>
      </c>
      <c r="T54" s="43" t="str">
        <f t="shared" si="9"/>
        <v>Noncancer</v>
      </c>
      <c r="U54" s="42">
        <f t="shared" si="10"/>
        <v>210</v>
      </c>
      <c r="V54" s="19">
        <f t="shared" si="11"/>
        <v>210</v>
      </c>
    </row>
    <row r="55" spans="1:22" x14ac:dyDescent="0.2">
      <c r="A55" s="45" t="s">
        <v>94</v>
      </c>
      <c r="B55" s="17" t="s">
        <v>13</v>
      </c>
      <c r="C55" s="17">
        <v>5000</v>
      </c>
      <c r="D55" s="17" t="s">
        <v>262</v>
      </c>
      <c r="E55" s="24" t="s">
        <v>57</v>
      </c>
      <c r="F55" s="24" t="s">
        <v>57</v>
      </c>
      <c r="G55" s="18">
        <v>6000</v>
      </c>
      <c r="H55" s="24" t="s">
        <v>236</v>
      </c>
      <c r="I55" s="41" t="str">
        <f t="shared" si="15"/>
        <v>NA</v>
      </c>
      <c r="J55" s="42">
        <f t="shared" si="16"/>
        <v>5214.2857142857147</v>
      </c>
      <c r="K55" s="144">
        <f t="shared" si="14"/>
        <v>5214.2857142857147</v>
      </c>
      <c r="L55" s="43">
        <f t="shared" si="12"/>
        <v>5200</v>
      </c>
      <c r="M55" s="143" t="str">
        <f t="shared" si="5"/>
        <v>Noncancer</v>
      </c>
      <c r="N55" s="20">
        <f t="shared" si="13"/>
        <v>173333.33333333334</v>
      </c>
      <c r="O55" s="19">
        <f t="shared" si="6"/>
        <v>170000</v>
      </c>
      <c r="P55" s="21" t="str">
        <f t="shared" si="17"/>
        <v>NA</v>
      </c>
      <c r="Q55" s="20">
        <f t="shared" si="18"/>
        <v>15642.857142857143</v>
      </c>
      <c r="R55" s="21">
        <f t="shared" si="7"/>
        <v>6000</v>
      </c>
      <c r="S55" s="43">
        <f t="shared" si="8"/>
        <v>6000</v>
      </c>
      <c r="T55" s="43" t="str">
        <f t="shared" si="9"/>
        <v>Acute</v>
      </c>
      <c r="U55" s="42">
        <f t="shared" si="10"/>
        <v>200000</v>
      </c>
      <c r="V55" s="19">
        <f t="shared" si="11"/>
        <v>200000</v>
      </c>
    </row>
    <row r="56" spans="1:22" x14ac:dyDescent="0.2">
      <c r="A56" s="45" t="s">
        <v>84</v>
      </c>
      <c r="B56" s="17" t="s">
        <v>22</v>
      </c>
      <c r="C56" s="17">
        <v>0.2</v>
      </c>
      <c r="D56" s="17" t="s">
        <v>162</v>
      </c>
      <c r="E56" s="24" t="s">
        <v>57</v>
      </c>
      <c r="F56" s="24" t="s">
        <v>57</v>
      </c>
      <c r="G56" s="18" t="s">
        <v>57</v>
      </c>
      <c r="H56" s="18" t="s">
        <v>57</v>
      </c>
      <c r="I56" s="41" t="str">
        <f t="shared" si="15"/>
        <v>NA</v>
      </c>
      <c r="J56" s="127">
        <f t="shared" si="16"/>
        <v>0.20857142857142857</v>
      </c>
      <c r="K56" s="144">
        <f t="shared" si="14"/>
        <v>0.20857142857142857</v>
      </c>
      <c r="L56" s="43">
        <f t="shared" si="12"/>
        <v>0.21</v>
      </c>
      <c r="M56" s="143" t="str">
        <f t="shared" si="5"/>
        <v>Noncancer</v>
      </c>
      <c r="N56" s="21">
        <f t="shared" si="13"/>
        <v>7</v>
      </c>
      <c r="O56" s="21">
        <f t="shared" si="6"/>
        <v>7</v>
      </c>
      <c r="P56" s="21" t="str">
        <f t="shared" si="17"/>
        <v>NA</v>
      </c>
      <c r="Q56" s="21">
        <f t="shared" si="18"/>
        <v>0.62571428571428578</v>
      </c>
      <c r="R56" s="21">
        <f t="shared" si="7"/>
        <v>0.62571428571428578</v>
      </c>
      <c r="S56" s="43">
        <f t="shared" si="8"/>
        <v>0.63</v>
      </c>
      <c r="T56" s="43" t="str">
        <f t="shared" si="9"/>
        <v>Noncancer</v>
      </c>
      <c r="U56" s="42">
        <f t="shared" si="10"/>
        <v>21</v>
      </c>
      <c r="V56" s="19">
        <f t="shared" si="11"/>
        <v>21</v>
      </c>
    </row>
    <row r="57" spans="1:22" x14ac:dyDescent="0.2">
      <c r="A57" s="45" t="s">
        <v>100</v>
      </c>
      <c r="B57" s="17" t="s">
        <v>18</v>
      </c>
      <c r="C57" s="17">
        <v>2</v>
      </c>
      <c r="D57" s="17" t="s">
        <v>156</v>
      </c>
      <c r="E57" s="24">
        <v>4.0999999999999997E-6</v>
      </c>
      <c r="F57" s="24" t="s">
        <v>156</v>
      </c>
      <c r="G57" s="18" t="s">
        <v>57</v>
      </c>
      <c r="H57" s="18" t="s">
        <v>57</v>
      </c>
      <c r="I57" s="41">
        <f t="shared" si="15"/>
        <v>2.47289972899729</v>
      </c>
      <c r="J57" s="41">
        <f t="shared" si="16"/>
        <v>2.0857142857142859</v>
      </c>
      <c r="K57" s="144">
        <f t="shared" si="14"/>
        <v>2.0857142857142859</v>
      </c>
      <c r="L57" s="43">
        <f t="shared" si="12"/>
        <v>2.1</v>
      </c>
      <c r="M57" s="143" t="str">
        <f t="shared" si="5"/>
        <v>Noncancer</v>
      </c>
      <c r="N57" s="20">
        <f t="shared" si="13"/>
        <v>70</v>
      </c>
      <c r="O57" s="19">
        <f t="shared" si="6"/>
        <v>70</v>
      </c>
      <c r="P57" s="21">
        <f t="shared" si="17"/>
        <v>24.728997289972902</v>
      </c>
      <c r="Q57" s="21">
        <f t="shared" si="18"/>
        <v>6.2571428571428571</v>
      </c>
      <c r="R57" s="21">
        <f t="shared" si="7"/>
        <v>6.2571428571428571</v>
      </c>
      <c r="S57" s="43">
        <f t="shared" si="8"/>
        <v>6.3</v>
      </c>
      <c r="T57" s="43" t="str">
        <f t="shared" si="9"/>
        <v>Noncancer</v>
      </c>
      <c r="U57" s="42">
        <f t="shared" si="10"/>
        <v>210</v>
      </c>
      <c r="V57" s="19">
        <f t="shared" si="11"/>
        <v>210</v>
      </c>
    </row>
    <row r="58" spans="1:22" ht="14.25" x14ac:dyDescent="0.2">
      <c r="A58" s="45" t="s">
        <v>180</v>
      </c>
      <c r="B58" s="17" t="s">
        <v>6</v>
      </c>
      <c r="C58" s="17">
        <v>1000</v>
      </c>
      <c r="D58" s="24" t="s">
        <v>161</v>
      </c>
      <c r="E58" s="24" t="s">
        <v>57</v>
      </c>
      <c r="F58" s="24" t="s">
        <v>57</v>
      </c>
      <c r="G58" s="18" t="s">
        <v>57</v>
      </c>
      <c r="H58" s="18" t="s">
        <v>57</v>
      </c>
      <c r="I58" s="41" t="str">
        <f t="shared" si="15"/>
        <v>NA</v>
      </c>
      <c r="J58" s="42">
        <f t="shared" si="16"/>
        <v>1042.8571428571429</v>
      </c>
      <c r="K58" s="144">
        <f t="shared" si="14"/>
        <v>1042.8571428571429</v>
      </c>
      <c r="L58" s="43">
        <f t="shared" si="12"/>
        <v>1000</v>
      </c>
      <c r="M58" s="143" t="str">
        <f t="shared" si="5"/>
        <v>Noncancer</v>
      </c>
      <c r="N58" s="20">
        <f t="shared" si="13"/>
        <v>33333.333333333336</v>
      </c>
      <c r="O58" s="19">
        <f t="shared" si="6"/>
        <v>33000</v>
      </c>
      <c r="P58" s="21" t="str">
        <f t="shared" si="17"/>
        <v>NA</v>
      </c>
      <c r="Q58" s="20">
        <f t="shared" si="18"/>
        <v>3128.5714285714284</v>
      </c>
      <c r="R58" s="21">
        <f t="shared" si="7"/>
        <v>3128.5714285714284</v>
      </c>
      <c r="S58" s="43">
        <f t="shared" si="8"/>
        <v>3100</v>
      </c>
      <c r="T58" s="43" t="str">
        <f t="shared" si="9"/>
        <v>Noncancer</v>
      </c>
      <c r="U58" s="42">
        <f t="shared" si="10"/>
        <v>103333.33333333334</v>
      </c>
      <c r="V58" s="19">
        <f t="shared" si="11"/>
        <v>100000</v>
      </c>
    </row>
    <row r="59" spans="1:22" x14ac:dyDescent="0.2">
      <c r="A59" s="45" t="s">
        <v>89</v>
      </c>
      <c r="B59" s="17" t="s">
        <v>8</v>
      </c>
      <c r="C59" s="17">
        <v>5000</v>
      </c>
      <c r="D59" s="17" t="s">
        <v>149</v>
      </c>
      <c r="E59" s="24" t="s">
        <v>57</v>
      </c>
      <c r="F59" s="24" t="s">
        <v>57</v>
      </c>
      <c r="G59" s="18" t="s">
        <v>57</v>
      </c>
      <c r="H59" s="18" t="s">
        <v>57</v>
      </c>
      <c r="I59" s="41" t="str">
        <f t="shared" si="15"/>
        <v>NA</v>
      </c>
      <c r="J59" s="42">
        <f t="shared" si="16"/>
        <v>5214.2857142857147</v>
      </c>
      <c r="K59" s="144">
        <f t="shared" si="14"/>
        <v>5214.2857142857147</v>
      </c>
      <c r="L59" s="43">
        <f t="shared" si="12"/>
        <v>5200</v>
      </c>
      <c r="M59" s="143" t="str">
        <f t="shared" si="5"/>
        <v>Noncancer</v>
      </c>
      <c r="N59" s="20">
        <f t="shared" si="13"/>
        <v>173333.33333333334</v>
      </c>
      <c r="O59" s="19">
        <f t="shared" si="6"/>
        <v>170000</v>
      </c>
      <c r="P59" s="21" t="str">
        <f t="shared" si="17"/>
        <v>NA</v>
      </c>
      <c r="Q59" s="20">
        <f t="shared" si="18"/>
        <v>15642.857142857143</v>
      </c>
      <c r="R59" s="21">
        <f t="shared" si="7"/>
        <v>15642.857142857143</v>
      </c>
      <c r="S59" s="19">
        <f t="shared" si="8"/>
        <v>16000</v>
      </c>
      <c r="T59" s="19" t="str">
        <f t="shared" si="9"/>
        <v>Noncancer</v>
      </c>
      <c r="U59" s="20">
        <f t="shared" si="10"/>
        <v>533333.33333333337</v>
      </c>
      <c r="V59" s="19">
        <f t="shared" si="11"/>
        <v>530000</v>
      </c>
    </row>
    <row r="60" spans="1:22" x14ac:dyDescent="0.2">
      <c r="A60" s="45" t="s">
        <v>85</v>
      </c>
      <c r="B60" s="17" t="s">
        <v>31</v>
      </c>
      <c r="C60" s="17">
        <v>60</v>
      </c>
      <c r="D60" s="17" t="s">
        <v>163</v>
      </c>
      <c r="E60" s="24" t="s">
        <v>57</v>
      </c>
      <c r="F60" s="24" t="s">
        <v>57</v>
      </c>
      <c r="G60" s="18" t="s">
        <v>57</v>
      </c>
      <c r="H60" s="18" t="s">
        <v>57</v>
      </c>
      <c r="I60" s="41" t="str">
        <f t="shared" si="15"/>
        <v>NA</v>
      </c>
      <c r="J60" s="42">
        <f t="shared" si="16"/>
        <v>62.571428571428569</v>
      </c>
      <c r="K60" s="144">
        <f t="shared" si="14"/>
        <v>62.571428571428569</v>
      </c>
      <c r="L60" s="43">
        <f t="shared" si="12"/>
        <v>63</v>
      </c>
      <c r="M60" s="143" t="str">
        <f t="shared" si="5"/>
        <v>Noncancer</v>
      </c>
      <c r="N60" s="20">
        <f t="shared" si="13"/>
        <v>2100</v>
      </c>
      <c r="O60" s="19">
        <f t="shared" si="6"/>
        <v>2100</v>
      </c>
      <c r="P60" s="21" t="str">
        <f t="shared" si="17"/>
        <v>NA</v>
      </c>
      <c r="Q60" s="20">
        <f t="shared" si="18"/>
        <v>187.71428571428572</v>
      </c>
      <c r="R60" s="21">
        <f t="shared" si="7"/>
        <v>187.71428571428572</v>
      </c>
      <c r="S60" s="19">
        <f t="shared" si="8"/>
        <v>190</v>
      </c>
      <c r="T60" s="19" t="str">
        <f t="shared" si="9"/>
        <v>Noncancer</v>
      </c>
      <c r="U60" s="20">
        <f t="shared" si="10"/>
        <v>6333.3333333333339</v>
      </c>
      <c r="V60" s="19">
        <f t="shared" si="11"/>
        <v>6300</v>
      </c>
    </row>
    <row r="61" spans="1:22" x14ac:dyDescent="0.2">
      <c r="A61" s="45" t="s">
        <v>86</v>
      </c>
      <c r="B61" s="17" t="s">
        <v>30</v>
      </c>
      <c r="C61" s="17">
        <v>60</v>
      </c>
      <c r="D61" s="17" t="s">
        <v>163</v>
      </c>
      <c r="E61" s="24" t="s">
        <v>57</v>
      </c>
      <c r="F61" s="24" t="s">
        <v>57</v>
      </c>
      <c r="G61" s="18" t="s">
        <v>57</v>
      </c>
      <c r="H61" s="18" t="s">
        <v>57</v>
      </c>
      <c r="I61" s="41" t="str">
        <f t="shared" si="15"/>
        <v>NA</v>
      </c>
      <c r="J61" s="42">
        <f t="shared" si="16"/>
        <v>62.571428571428569</v>
      </c>
      <c r="K61" s="144">
        <f t="shared" si="14"/>
        <v>62.571428571428569</v>
      </c>
      <c r="L61" s="43">
        <f t="shared" si="12"/>
        <v>63</v>
      </c>
      <c r="M61" s="143" t="str">
        <f t="shared" si="5"/>
        <v>Noncancer</v>
      </c>
      <c r="N61" s="20">
        <f t="shared" si="13"/>
        <v>2100</v>
      </c>
      <c r="O61" s="19">
        <f t="shared" si="6"/>
        <v>2100</v>
      </c>
      <c r="P61" s="21" t="str">
        <f t="shared" si="17"/>
        <v>NA</v>
      </c>
      <c r="Q61" s="20">
        <f t="shared" si="18"/>
        <v>187.71428571428572</v>
      </c>
      <c r="R61" s="21">
        <f t="shared" si="7"/>
        <v>187.71428571428572</v>
      </c>
      <c r="S61" s="19">
        <f t="shared" si="8"/>
        <v>190</v>
      </c>
      <c r="T61" s="19" t="str">
        <f t="shared" si="9"/>
        <v>Noncancer</v>
      </c>
      <c r="U61" s="20">
        <f t="shared" si="10"/>
        <v>6333.3333333333339</v>
      </c>
      <c r="V61" s="19">
        <f t="shared" si="11"/>
        <v>6300</v>
      </c>
    </row>
    <row r="62" spans="1:22" x14ac:dyDescent="0.2">
      <c r="A62" s="45" t="s">
        <v>95</v>
      </c>
      <c r="B62" s="17" t="s">
        <v>45</v>
      </c>
      <c r="C62" s="17">
        <v>1100</v>
      </c>
      <c r="D62" s="17" t="s">
        <v>237</v>
      </c>
      <c r="E62" s="24" t="s">
        <v>57</v>
      </c>
      <c r="F62" s="24" t="s">
        <v>57</v>
      </c>
      <c r="G62" s="18">
        <v>3500</v>
      </c>
      <c r="H62" s="24" t="s">
        <v>237</v>
      </c>
      <c r="I62" s="41" t="str">
        <f t="shared" si="15"/>
        <v>NA</v>
      </c>
      <c r="J62" s="42">
        <f t="shared" si="16"/>
        <v>1147.1428571428571</v>
      </c>
      <c r="K62" s="144">
        <f t="shared" si="14"/>
        <v>1147.1428571428571</v>
      </c>
      <c r="L62" s="43">
        <f t="shared" si="12"/>
        <v>1100</v>
      </c>
      <c r="M62" s="143" t="str">
        <f t="shared" si="5"/>
        <v>Noncancer</v>
      </c>
      <c r="N62" s="20">
        <f t="shared" si="13"/>
        <v>36666.666666666672</v>
      </c>
      <c r="O62" s="19">
        <f t="shared" si="6"/>
        <v>37000</v>
      </c>
      <c r="P62" s="21" t="str">
        <f t="shared" si="17"/>
        <v>NA</v>
      </c>
      <c r="Q62" s="20">
        <f t="shared" si="18"/>
        <v>3441.4285714285716</v>
      </c>
      <c r="R62" s="21">
        <f t="shared" si="7"/>
        <v>3441.4285714285716</v>
      </c>
      <c r="S62" s="19">
        <f t="shared" si="8"/>
        <v>3400</v>
      </c>
      <c r="T62" s="19" t="str">
        <f t="shared" si="9"/>
        <v>Noncancer</v>
      </c>
      <c r="U62" s="20">
        <f t="shared" si="10"/>
        <v>113333.33333333334</v>
      </c>
      <c r="V62" s="19">
        <f t="shared" si="11"/>
        <v>110000</v>
      </c>
    </row>
    <row r="63" spans="1:22" ht="14.25" x14ac:dyDescent="0.2">
      <c r="A63" s="45" t="s">
        <v>215</v>
      </c>
      <c r="B63" s="17" t="s">
        <v>3</v>
      </c>
      <c r="C63" s="17">
        <v>50</v>
      </c>
      <c r="D63" s="17" t="s">
        <v>236</v>
      </c>
      <c r="E63" s="24">
        <v>4.4000000000000002E-6</v>
      </c>
      <c r="F63" s="24" t="s">
        <v>134</v>
      </c>
      <c r="G63" s="18" t="s">
        <v>57</v>
      </c>
      <c r="H63" s="18" t="s">
        <v>57</v>
      </c>
      <c r="I63" s="41">
        <f>0.00001/(E63+((E63*350*26)/25550))</f>
        <v>1.6758494031221305</v>
      </c>
      <c r="J63" s="42">
        <f t="shared" si="16"/>
        <v>52.142857142857146</v>
      </c>
      <c r="K63" s="144">
        <f t="shared" si="14"/>
        <v>1.6758494031221305</v>
      </c>
      <c r="L63" s="43">
        <f t="shared" si="12"/>
        <v>1.7</v>
      </c>
      <c r="M63" s="143" t="str">
        <f t="shared" si="5"/>
        <v>Cancer</v>
      </c>
      <c r="N63" s="20">
        <f t="shared" si="13"/>
        <v>56.666666666666664</v>
      </c>
      <c r="O63" s="19">
        <f t="shared" si="6"/>
        <v>57</v>
      </c>
      <c r="P63" s="41">
        <f>0.0001/(E63+((E63*350*26)/25550))</f>
        <v>16.758494031221304</v>
      </c>
      <c r="Q63" s="42">
        <f t="shared" si="18"/>
        <v>156.42857142857142</v>
      </c>
      <c r="R63" s="21">
        <f t="shared" si="7"/>
        <v>16.758494031221304</v>
      </c>
      <c r="S63" s="43">
        <f t="shared" si="8"/>
        <v>17</v>
      </c>
      <c r="T63" s="19" t="str">
        <f t="shared" si="9"/>
        <v>Cancer</v>
      </c>
      <c r="U63" s="20">
        <f t="shared" si="10"/>
        <v>566.66666666666674</v>
      </c>
      <c r="V63" s="43">
        <f t="shared" si="11"/>
        <v>570</v>
      </c>
    </row>
    <row r="64" spans="1:22" ht="14.25" x14ac:dyDescent="0.2">
      <c r="A64" s="45" t="s">
        <v>213</v>
      </c>
      <c r="B64" s="17" t="s">
        <v>56</v>
      </c>
      <c r="C64" s="17">
        <v>100</v>
      </c>
      <c r="D64" s="17" t="s">
        <v>144</v>
      </c>
      <c r="E64" s="24" t="s">
        <v>57</v>
      </c>
      <c r="F64" s="24" t="s">
        <v>57</v>
      </c>
      <c r="G64" s="18" t="s">
        <v>57</v>
      </c>
      <c r="H64" s="18" t="s">
        <v>57</v>
      </c>
      <c r="I64" s="41" t="str">
        <f t="shared" si="15"/>
        <v>NA</v>
      </c>
      <c r="J64" s="42">
        <f t="shared" si="16"/>
        <v>104.28571428571429</v>
      </c>
      <c r="K64" s="144">
        <f t="shared" si="14"/>
        <v>104.28571428571429</v>
      </c>
      <c r="L64" s="43">
        <f t="shared" si="12"/>
        <v>100</v>
      </c>
      <c r="M64" s="143" t="str">
        <f t="shared" si="5"/>
        <v>Noncancer</v>
      </c>
      <c r="N64" s="20">
        <f t="shared" si="13"/>
        <v>3333.3333333333335</v>
      </c>
      <c r="O64" s="19">
        <f t="shared" si="6"/>
        <v>3300</v>
      </c>
      <c r="P64" s="21" t="str">
        <f t="shared" si="17"/>
        <v>NA</v>
      </c>
      <c r="Q64" s="20">
        <f t="shared" si="18"/>
        <v>312.85714285714283</v>
      </c>
      <c r="R64" s="21">
        <f t="shared" si="7"/>
        <v>312.85714285714283</v>
      </c>
      <c r="S64" s="19">
        <f t="shared" si="8"/>
        <v>310</v>
      </c>
      <c r="T64" s="19" t="str">
        <f t="shared" si="9"/>
        <v>Noncancer</v>
      </c>
      <c r="U64" s="20">
        <f t="shared" si="10"/>
        <v>10333.333333333334</v>
      </c>
      <c r="V64" s="43">
        <f t="shared" si="11"/>
        <v>10000</v>
      </c>
    </row>
    <row r="65" spans="1:22" ht="14.25" x14ac:dyDescent="0.2">
      <c r="A65" s="45" t="s">
        <v>214</v>
      </c>
      <c r="B65" s="17" t="s">
        <v>27</v>
      </c>
      <c r="C65" s="17">
        <v>100</v>
      </c>
      <c r="D65" s="17" t="s">
        <v>144</v>
      </c>
      <c r="E65" s="24" t="s">
        <v>57</v>
      </c>
      <c r="F65" s="24" t="s">
        <v>57</v>
      </c>
      <c r="G65" s="18" t="s">
        <v>57</v>
      </c>
      <c r="H65" s="18" t="s">
        <v>57</v>
      </c>
      <c r="I65" s="21" t="str">
        <f t="shared" si="15"/>
        <v>NA</v>
      </c>
      <c r="J65" s="20">
        <f t="shared" si="16"/>
        <v>104.28571428571429</v>
      </c>
      <c r="K65" s="144">
        <f t="shared" si="14"/>
        <v>104.28571428571429</v>
      </c>
      <c r="L65" s="19">
        <f t="shared" si="12"/>
        <v>100</v>
      </c>
      <c r="M65" s="143" t="str">
        <f t="shared" si="5"/>
        <v>Noncancer</v>
      </c>
      <c r="N65" s="20">
        <f t="shared" si="13"/>
        <v>3333.3333333333335</v>
      </c>
      <c r="O65" s="19">
        <f t="shared" si="6"/>
        <v>3300</v>
      </c>
      <c r="P65" s="21" t="str">
        <f t="shared" si="17"/>
        <v>NA</v>
      </c>
      <c r="Q65" s="20">
        <f t="shared" si="18"/>
        <v>312.85714285714283</v>
      </c>
      <c r="R65" s="21">
        <f t="shared" si="7"/>
        <v>312.85714285714283</v>
      </c>
      <c r="S65" s="19">
        <f t="shared" si="8"/>
        <v>310</v>
      </c>
      <c r="T65" s="19" t="str">
        <f t="shared" si="9"/>
        <v>Noncancer</v>
      </c>
      <c r="U65" s="20">
        <f t="shared" si="10"/>
        <v>10333.333333333334</v>
      </c>
      <c r="V65" s="19">
        <f t="shared" si="11"/>
        <v>10000</v>
      </c>
    </row>
    <row r="67" spans="1:22" x14ac:dyDescent="0.2">
      <c r="A67" s="11" t="s">
        <v>177</v>
      </c>
      <c r="G67" s="151"/>
      <c r="H67" s="142"/>
      <c r="I67" s="40"/>
      <c r="J67" s="40"/>
      <c r="K67" s="152"/>
    </row>
    <row r="68" spans="1:22" x14ac:dyDescent="0.2">
      <c r="A68" s="7" t="s">
        <v>176</v>
      </c>
      <c r="G68" s="153"/>
      <c r="H68" s="142"/>
      <c r="I68" s="40"/>
      <c r="J68" s="40"/>
      <c r="K68" s="152"/>
    </row>
    <row r="69" spans="1:22" ht="14.25" x14ac:dyDescent="0.2">
      <c r="A69" s="7" t="s">
        <v>174</v>
      </c>
      <c r="G69" s="5"/>
      <c r="H69" s="142"/>
    </row>
    <row r="70" spans="1:22" ht="14.25" x14ac:dyDescent="0.2">
      <c r="A70" s="7" t="s">
        <v>173</v>
      </c>
      <c r="B70" s="40"/>
      <c r="G70" s="154"/>
      <c r="H70" s="142"/>
      <c r="I70" s="40"/>
      <c r="J70" s="40"/>
      <c r="K70" s="152"/>
      <c r="L70" s="40"/>
      <c r="N70" s="152"/>
      <c r="O70" s="40"/>
      <c r="P70" s="40"/>
      <c r="Q70" s="40"/>
      <c r="R70" s="40"/>
      <c r="S70" s="40"/>
      <c r="T70" s="152"/>
    </row>
    <row r="71" spans="1:22" ht="14.25" x14ac:dyDescent="0.2">
      <c r="A71" s="7" t="s">
        <v>290</v>
      </c>
      <c r="G71" s="154"/>
      <c r="H71" s="142"/>
      <c r="I71" s="40"/>
      <c r="J71" s="40"/>
      <c r="K71" s="152"/>
      <c r="L71" s="40"/>
      <c r="N71" s="152"/>
      <c r="O71" s="40"/>
      <c r="P71" s="40"/>
      <c r="Q71" s="40"/>
      <c r="R71" s="40"/>
      <c r="S71" s="40"/>
      <c r="T71" s="152"/>
    </row>
    <row r="72" spans="1:22" ht="14.25" x14ac:dyDescent="0.2">
      <c r="A72" s="7" t="s">
        <v>216</v>
      </c>
    </row>
    <row r="73" spans="1:22" ht="14.25" x14ac:dyDescent="0.2">
      <c r="A73" s="4" t="s">
        <v>183</v>
      </c>
    </row>
  </sheetData>
  <pageMargins left="0.7" right="0.7" top="0.75" bottom="0.75" header="0.3" footer="0.3"/>
  <pageSetup scale="4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73"/>
  <sheetViews>
    <sheetView zoomScale="90" zoomScaleNormal="90" workbookViewId="0">
      <pane xSplit="1" ySplit="3" topLeftCell="B4" activePane="bottomRight" state="frozen"/>
      <selection pane="topRight" activeCell="B1" sqref="B1"/>
      <selection pane="bottomLeft" activeCell="A3" sqref="A3"/>
      <selection pane="bottomRight" activeCell="E16" sqref="E16"/>
    </sheetView>
  </sheetViews>
  <sheetFormatPr defaultRowHeight="12.75" x14ac:dyDescent="0.2"/>
  <cols>
    <col min="1" max="1" width="48.5703125" customWidth="1"/>
    <col min="2" max="2" width="13.7109375" customWidth="1"/>
    <col min="3" max="3" width="12.5703125" style="1" customWidth="1"/>
    <col min="4" max="5" width="11.42578125" style="1" customWidth="1"/>
    <col min="6" max="6" width="10.7109375" style="1" customWidth="1"/>
    <col min="7" max="7" width="11.140625" style="1" customWidth="1"/>
    <col min="8" max="8" width="11.28515625" style="1" customWidth="1"/>
    <col min="9" max="9" width="10.7109375" style="1" customWidth="1"/>
    <col min="10" max="10" width="10.28515625" style="1" customWidth="1"/>
    <col min="11" max="12" width="11.28515625" style="1" customWidth="1"/>
    <col min="13" max="13" width="11.140625" style="1" customWidth="1"/>
    <col min="14" max="14" width="11.7109375" style="1" customWidth="1"/>
    <col min="15" max="15" width="12.28515625" style="1" customWidth="1"/>
    <col min="16" max="16" width="11.28515625" style="1" customWidth="1"/>
    <col min="17" max="18" width="11" style="1" customWidth="1"/>
    <col min="19" max="19" width="10.7109375" style="1" customWidth="1"/>
  </cols>
  <sheetData>
    <row r="1" spans="1:19" ht="20.25" x14ac:dyDescent="0.3">
      <c r="A1" s="15" t="s">
        <v>175</v>
      </c>
    </row>
    <row r="2" spans="1:19" ht="15.75" x14ac:dyDescent="0.25">
      <c r="A2" s="50" t="s">
        <v>299</v>
      </c>
    </row>
    <row r="3" spans="1:19" s="16" customFormat="1" ht="25.5" x14ac:dyDescent="0.2">
      <c r="A3" s="33" t="s">
        <v>58</v>
      </c>
      <c r="B3" s="33" t="s">
        <v>59</v>
      </c>
      <c r="C3" s="33" t="s">
        <v>128</v>
      </c>
      <c r="D3" s="33" t="s">
        <v>129</v>
      </c>
      <c r="E3" s="33" t="s">
        <v>233</v>
      </c>
      <c r="F3" s="33" t="s">
        <v>119</v>
      </c>
      <c r="G3" s="34" t="s">
        <v>120</v>
      </c>
      <c r="H3" s="33" t="s">
        <v>121</v>
      </c>
      <c r="I3" s="30" t="s">
        <v>204</v>
      </c>
      <c r="J3" s="34" t="s">
        <v>122</v>
      </c>
      <c r="K3" s="34" t="s">
        <v>123</v>
      </c>
      <c r="L3" s="30" t="s">
        <v>138</v>
      </c>
      <c r="M3" s="34" t="s">
        <v>124</v>
      </c>
      <c r="N3" s="34" t="s">
        <v>125</v>
      </c>
      <c r="O3" s="34" t="s">
        <v>126</v>
      </c>
      <c r="P3" s="30" t="s">
        <v>139</v>
      </c>
      <c r="Q3" s="34" t="s">
        <v>122</v>
      </c>
      <c r="R3" s="34" t="s">
        <v>127</v>
      </c>
      <c r="S3" s="30" t="s">
        <v>140</v>
      </c>
    </row>
    <row r="4" spans="1:19" s="22" customFormat="1" x14ac:dyDescent="0.2">
      <c r="A4" s="46" t="s">
        <v>60</v>
      </c>
      <c r="B4" s="17" t="s">
        <v>38</v>
      </c>
      <c r="C4" s="18" t="str">
        <f>'Residential Calculations'!C4</f>
        <v>NA</v>
      </c>
      <c r="D4" s="24" t="str">
        <f>'Residential Calculations'!E4</f>
        <v>NA</v>
      </c>
      <c r="E4" s="18">
        <f>'Residential Calculations'!G4</f>
        <v>20000</v>
      </c>
      <c r="F4" s="19" t="str">
        <f>IF(D4="NA","NA",(0.00001*25550/(D4*25*250*(10/24))))</f>
        <v>NA</v>
      </c>
      <c r="G4" s="20" t="str">
        <f>IF(C4="NA","NA",C4*9125/(25*250*(10/24)))</f>
        <v>NA</v>
      </c>
      <c r="H4" s="21">
        <f>IF(AND(F4="NA",G4="NA",E4="NA"),"NA",MIN(F4,G4,E4))</f>
        <v>20000</v>
      </c>
      <c r="I4" s="43">
        <f>IF(ISNUMBER(ROUND(H4*1000000,2-LEN(INT(H4*1000000)))/1000000),ROUND(H4*1000000,2-LEN(INT(H4*1000000)))/1000000,"NA")</f>
        <v>20000</v>
      </c>
      <c r="J4" s="43" t="str">
        <f>IF(AND(F4="NA",G4="NA",E4="NA"),"NA",IF(H4=F4,"Cancer",IF(H4=G4,"Noncancer",IF(H4=E4,"Acute"))))</f>
        <v>Acute</v>
      </c>
      <c r="K4" s="42">
        <f>IF(I4="NA","NA",I4/0.03)</f>
        <v>666666.66666666674</v>
      </c>
      <c r="L4" s="43">
        <f>IF(ISNUMBER(ROUND(K4*1000000,2-LEN(INT(K4*1000000)))/1000000),ROUND(K4*1000000,2-LEN(INT(K4*1000000)))/1000000,"NA")</f>
        <v>670000</v>
      </c>
      <c r="M4" s="43" t="str">
        <f>IF(D4="NA","NA",(0.0001*25550/(D4*25*250*(10/24))))</f>
        <v>NA</v>
      </c>
      <c r="N4" s="42" t="str">
        <f>IF(C4="NA","NA",3*C4*9125/(25*250*(10/24)))</f>
        <v>NA</v>
      </c>
      <c r="O4" s="41">
        <f>IF(AND(M4="NA",N4="NA",E4="NA"),"NA",MIN(M4,N4,E4))</f>
        <v>20000</v>
      </c>
      <c r="P4" s="43">
        <f>IF(ISNUMBER(ROUND(O4*1000000,2-LEN(INT(O4*1000000)))/1000000),ROUND(O4*1000000,2-LEN(INT(O4*1000000)))/1000000,"NA")</f>
        <v>20000</v>
      </c>
      <c r="Q4" s="43" t="str">
        <f>IF(AND(F4="NA",G4="NA", E4="NA"),"NA",IF(M4=O4,"Cancer",IF(N4=O4,"Noncancer", IF(E4=O4, "Acute"))))</f>
        <v>Acute</v>
      </c>
      <c r="R4" s="20">
        <f>IF(P4="NA","NA",P4/0.03)</f>
        <v>666666.66666666674</v>
      </c>
      <c r="S4" s="19">
        <f>IF(ISNUMBER(ROUND(R4*1000000,2-LEN(INT(R4*1000000)))/1000000),ROUND(R4*1000000,2-LEN(INT(R4*1000000)))/1000000,"NA")</f>
        <v>670000</v>
      </c>
    </row>
    <row r="5" spans="1:19" s="22" customFormat="1" x14ac:dyDescent="0.2">
      <c r="A5" s="46" t="s">
        <v>182</v>
      </c>
      <c r="B5" s="17" t="s">
        <v>15</v>
      </c>
      <c r="C5" s="18">
        <f>'Residential Calculations'!C5</f>
        <v>3</v>
      </c>
      <c r="D5" s="24">
        <f>'Residential Calculations'!E5</f>
        <v>7.7999999999999999E-6</v>
      </c>
      <c r="E5" s="18">
        <f>'Residential Calculations'!G5</f>
        <v>30</v>
      </c>
      <c r="F5" s="21">
        <f t="shared" ref="F5:F65" si="0">IF(D5="NA","NA",(0.00001*25550/(D5*25*250*(10/24))))</f>
        <v>12.578461538461537</v>
      </c>
      <c r="G5" s="20">
        <f t="shared" ref="G5:G65" si="1">IF(C5="NA","NA",C5*9125/(25*250*(10/24)))</f>
        <v>10.511999999999999</v>
      </c>
      <c r="H5" s="21">
        <f t="shared" ref="H5:H65" si="2">IF(AND(F5="NA",G5="NA",E5="NA"),"NA",MIN(F5,G5,E5))</f>
        <v>10.511999999999999</v>
      </c>
      <c r="I5" s="43">
        <f>IF(ISNUMBER(ROUND(H5*1000000,2-LEN(INT(H5*1000000)))/1000000),ROUND(H5*1000000,2-LEN(INT(H5*1000000)))/1000000,"NA")</f>
        <v>11</v>
      </c>
      <c r="J5" s="43" t="str">
        <f t="shared" ref="J5:J65" si="3">IF(AND(F5="NA",G5="NA",E5="NA"),"NA",IF(H5=F5,"Cancer",IF(H5=G5,"Noncancer",IF(H5=E5,"Acute"))))</f>
        <v>Noncancer</v>
      </c>
      <c r="K5" s="42">
        <f>IF(I5="NA","NA",I5/0.03)</f>
        <v>366.66666666666669</v>
      </c>
      <c r="L5" s="43">
        <f>IF(ISNUMBER(ROUND(K5*1000000,2-LEN(INT(K5*1000000)))/1000000),ROUND(K5*1000000,2-LEN(INT(K5*1000000)))/1000000,"NA")</f>
        <v>370</v>
      </c>
      <c r="M5" s="41">
        <f>IF(D5="NA","NA",(0.0001*25550/(D5*25*250*(10/24))))</f>
        <v>125.78461538461539</v>
      </c>
      <c r="N5" s="42">
        <f t="shared" ref="N5:N65" si="4">IF(C5="NA","NA",3*C5*9125/(25*250*(10/24)))</f>
        <v>31.535999999999998</v>
      </c>
      <c r="O5" s="41">
        <f t="shared" ref="O5:O65" si="5">IF(AND(M5="NA",N5="NA",E5="NA"),"NA",MIN(M5,N5,E5))</f>
        <v>30</v>
      </c>
      <c r="P5" s="43">
        <f>IF(ISNUMBER(ROUND(O5*1000000,2-LEN(INT(O5*1000000)))/1000000),ROUND(O5*1000000,2-LEN(INT(O5*1000000)))/1000000,"NA")</f>
        <v>30</v>
      </c>
      <c r="Q5" s="43" t="str">
        <f t="shared" ref="Q5:Q65" si="6">IF(AND(F5="NA",G5="NA", E5="NA"),"NA",IF(M5=O5,"Cancer",IF(N5=O5,"Noncancer", IF(E5=O5, "Acute"))))</f>
        <v>Acute</v>
      </c>
      <c r="R5" s="20">
        <f>IF(P5="NA","NA",P5/0.03)</f>
        <v>1000</v>
      </c>
      <c r="S5" s="19">
        <f>IF(ISNUMBER(ROUND(R5*1000000,2-LEN(INT(R5*1000000)))/1000000),ROUND(R5*1000000,2-LEN(INT(R5*1000000)))/1000000,"NA")</f>
        <v>1000</v>
      </c>
    </row>
    <row r="6" spans="1:19" s="22" customFormat="1" x14ac:dyDescent="0.2">
      <c r="A6" s="46" t="s">
        <v>108</v>
      </c>
      <c r="B6" s="17" t="s">
        <v>109</v>
      </c>
      <c r="C6" s="18">
        <f>'Residential Calculations'!C6</f>
        <v>1</v>
      </c>
      <c r="D6" s="24">
        <f>'Residential Calculations'!E6</f>
        <v>4.8999999999999998E-5</v>
      </c>
      <c r="E6" s="18" t="str">
        <f>'Residential Calculations'!G6</f>
        <v>NA</v>
      </c>
      <c r="F6" s="21">
        <f t="shared" si="0"/>
        <v>2.0022857142857147</v>
      </c>
      <c r="G6" s="21">
        <f t="shared" si="1"/>
        <v>3.5039999999999996</v>
      </c>
      <c r="H6" s="21">
        <f t="shared" si="2"/>
        <v>2.0022857142857147</v>
      </c>
      <c r="I6" s="41">
        <f>IF(ISNUMBER(ROUND(H6*1000000,2-LEN(INT(H6*1000000)))/1000000),ROUND(H6*1000000,2-LEN(INT(H6*1000000)))/1000000,"NA")</f>
        <v>2</v>
      </c>
      <c r="J6" s="43" t="str">
        <f t="shared" si="3"/>
        <v>Cancer</v>
      </c>
      <c r="K6" s="42">
        <f>IF(I6="NA","NA",I6/0.03)</f>
        <v>66.666666666666671</v>
      </c>
      <c r="L6" s="43">
        <f>IF(ISNUMBER(ROUND(K6*1000000,2-LEN(INT(K6*1000000)))/1000000),ROUND(K6*1000000,2-LEN(INT(K6*1000000)))/1000000,"NA")</f>
        <v>67</v>
      </c>
      <c r="M6" s="41">
        <f>IF(D6="NA","NA",(0.0001*25550/(D6*25*250*(10/24))))</f>
        <v>20.022857142857145</v>
      </c>
      <c r="N6" s="42">
        <f t="shared" si="4"/>
        <v>10.511999999999999</v>
      </c>
      <c r="O6" s="41">
        <f t="shared" si="5"/>
        <v>10.511999999999999</v>
      </c>
      <c r="P6" s="43">
        <f>IF(ISNUMBER(ROUND(O6*1000000,2-LEN(INT(O6*1000000)))/1000000),ROUND(O6*1000000,2-LEN(INT(O6*1000000)))/1000000,"NA")</f>
        <v>11</v>
      </c>
      <c r="Q6" s="43" t="str">
        <f t="shared" si="6"/>
        <v>Noncancer</v>
      </c>
      <c r="R6" s="20">
        <f>IF(P6="NA","NA",P6/0.03)</f>
        <v>366.66666666666669</v>
      </c>
      <c r="S6" s="19">
        <f>IF(ISNUMBER(ROUND(R6*1000000,2-LEN(INT(R6*1000000)))/1000000),ROUND(R6*1000000,2-LEN(INT(R6*1000000)))/1000000,"NA")</f>
        <v>370</v>
      </c>
    </row>
    <row r="7" spans="1:19" s="22" customFormat="1" ht="14.25" x14ac:dyDescent="0.2">
      <c r="A7" s="46" t="s">
        <v>178</v>
      </c>
      <c r="B7" s="17" t="s">
        <v>52</v>
      </c>
      <c r="C7" s="18">
        <f>'Residential Calculations'!C7</f>
        <v>20</v>
      </c>
      <c r="D7" s="24" t="str">
        <f>'Residential Calculations'!E7</f>
        <v>NA</v>
      </c>
      <c r="E7" s="18" t="str">
        <f>'Residential Calculations'!G7</f>
        <v>NA</v>
      </c>
      <c r="F7" s="19" t="str">
        <f t="shared" si="0"/>
        <v>NA</v>
      </c>
      <c r="G7" s="20">
        <f t="shared" si="1"/>
        <v>70.08</v>
      </c>
      <c r="H7" s="21">
        <f t="shared" si="2"/>
        <v>70.08</v>
      </c>
      <c r="I7" s="43">
        <f t="shared" ref="I7:I65" si="7">IF(ISNUMBER(ROUND(H7*1000000,2-LEN(INT(H7*1000000)))/1000000),ROUND(H7*1000000,2-LEN(INT(H7*1000000)))/1000000,"NA")</f>
        <v>70</v>
      </c>
      <c r="J7" s="43" t="str">
        <f t="shared" si="3"/>
        <v>Noncancer</v>
      </c>
      <c r="K7" s="42">
        <f t="shared" ref="K7:K65" si="8">IF(I7="NA","NA",I7/0.03)</f>
        <v>2333.3333333333335</v>
      </c>
      <c r="L7" s="43">
        <f t="shared" ref="L7:L65" si="9">IF(ISNUMBER(ROUND(K7*1000000,2-LEN(INT(K7*1000000)))/1000000),ROUND(K7*1000000,2-LEN(INT(K7*1000000)))/1000000,"NA")</f>
        <v>2300</v>
      </c>
      <c r="M7" s="43" t="str">
        <f t="shared" ref="M7:M65" si="10">IF(D7="NA","NA",(0.0001*25550/(D7*25*250*(10/24))))</f>
        <v>NA</v>
      </c>
      <c r="N7" s="42">
        <f t="shared" si="4"/>
        <v>210.23999999999998</v>
      </c>
      <c r="O7" s="41">
        <f t="shared" si="5"/>
        <v>210.23999999999998</v>
      </c>
      <c r="P7" s="43">
        <f t="shared" ref="P7:P65" si="11">IF(ISNUMBER(ROUND(O7*1000000,2-LEN(INT(O7*1000000)))/1000000),ROUND(O7*1000000,2-LEN(INT(O7*1000000)))/1000000,"NA")</f>
        <v>210</v>
      </c>
      <c r="Q7" s="43" t="str">
        <f t="shared" si="6"/>
        <v>Noncancer</v>
      </c>
      <c r="R7" s="20">
        <f t="shared" ref="R7:R65" si="12">IF(P7="NA","NA",P7/0.03)</f>
        <v>7000</v>
      </c>
      <c r="S7" s="19">
        <f t="shared" ref="S7:S65" si="13">IF(ISNUMBER(ROUND(R7*1000000,2-LEN(INT(R7*1000000)))/1000000),ROUND(R7*1000000,2-LEN(INT(R7*1000000)))/1000000,"NA")</f>
        <v>7000</v>
      </c>
    </row>
    <row r="8" spans="1:19" s="22" customFormat="1" x14ac:dyDescent="0.2">
      <c r="A8" s="46" t="s">
        <v>62</v>
      </c>
      <c r="B8" s="17" t="s">
        <v>50</v>
      </c>
      <c r="C8" s="18" t="str">
        <f>'Residential Calculations'!C8</f>
        <v>NA</v>
      </c>
      <c r="D8" s="24" t="str">
        <f>'Residential Calculations'!E8</f>
        <v>NA</v>
      </c>
      <c r="E8" s="18" t="str">
        <f>'Residential Calculations'!G8</f>
        <v>NA</v>
      </c>
      <c r="F8" s="19" t="str">
        <f t="shared" si="0"/>
        <v>NA</v>
      </c>
      <c r="G8" s="20" t="str">
        <f t="shared" si="1"/>
        <v>NA</v>
      </c>
      <c r="H8" s="21" t="str">
        <f t="shared" si="2"/>
        <v>NA</v>
      </c>
      <c r="I8" s="43" t="str">
        <f t="shared" si="7"/>
        <v>NA</v>
      </c>
      <c r="J8" s="43" t="str">
        <f t="shared" si="3"/>
        <v>NA</v>
      </c>
      <c r="K8" s="42" t="str">
        <f t="shared" si="8"/>
        <v>NA</v>
      </c>
      <c r="L8" s="43" t="str">
        <f t="shared" si="9"/>
        <v>NA</v>
      </c>
      <c r="M8" s="43" t="str">
        <f t="shared" si="10"/>
        <v>NA</v>
      </c>
      <c r="N8" s="42" t="str">
        <f t="shared" si="4"/>
        <v>NA</v>
      </c>
      <c r="O8" s="41" t="str">
        <f t="shared" si="5"/>
        <v>NA</v>
      </c>
      <c r="P8" s="43" t="str">
        <f t="shared" si="11"/>
        <v>NA</v>
      </c>
      <c r="Q8" s="43" t="str">
        <f t="shared" si="6"/>
        <v>NA</v>
      </c>
      <c r="R8" s="20" t="str">
        <f t="shared" si="12"/>
        <v>NA</v>
      </c>
      <c r="S8" s="19" t="str">
        <f t="shared" si="13"/>
        <v>NA</v>
      </c>
    </row>
    <row r="9" spans="1:19" s="22" customFormat="1" x14ac:dyDescent="0.2">
      <c r="A9" s="46" t="s">
        <v>112</v>
      </c>
      <c r="B9" s="17" t="s">
        <v>4</v>
      </c>
      <c r="C9" s="18">
        <f>'Residential Calculations'!C9</f>
        <v>4</v>
      </c>
      <c r="D9" s="24" t="str">
        <f>'Residential Calculations'!E9</f>
        <v>NA</v>
      </c>
      <c r="E9" s="18" t="str">
        <f>'Residential Calculations'!G9</f>
        <v>NA</v>
      </c>
      <c r="F9" s="19" t="str">
        <f t="shared" si="0"/>
        <v>NA</v>
      </c>
      <c r="G9" s="20">
        <f t="shared" si="1"/>
        <v>14.015999999999998</v>
      </c>
      <c r="H9" s="21">
        <f t="shared" si="2"/>
        <v>14.015999999999998</v>
      </c>
      <c r="I9" s="43">
        <f t="shared" si="7"/>
        <v>14</v>
      </c>
      <c r="J9" s="43" t="str">
        <f t="shared" si="3"/>
        <v>Noncancer</v>
      </c>
      <c r="K9" s="42">
        <f t="shared" si="8"/>
        <v>466.66666666666669</v>
      </c>
      <c r="L9" s="43">
        <f t="shared" si="9"/>
        <v>470</v>
      </c>
      <c r="M9" s="43" t="str">
        <f t="shared" si="10"/>
        <v>NA</v>
      </c>
      <c r="N9" s="42">
        <f t="shared" si="4"/>
        <v>42.047999999999995</v>
      </c>
      <c r="O9" s="41">
        <f t="shared" si="5"/>
        <v>42.047999999999995</v>
      </c>
      <c r="P9" s="43">
        <f t="shared" si="11"/>
        <v>42</v>
      </c>
      <c r="Q9" s="43" t="str">
        <f t="shared" si="6"/>
        <v>Noncancer</v>
      </c>
      <c r="R9" s="20">
        <f t="shared" si="12"/>
        <v>1400</v>
      </c>
      <c r="S9" s="19">
        <f t="shared" si="13"/>
        <v>1400</v>
      </c>
    </row>
    <row r="10" spans="1:19" s="22" customFormat="1" x14ac:dyDescent="0.2">
      <c r="A10" s="46" t="s">
        <v>63</v>
      </c>
      <c r="B10" s="17" t="s">
        <v>43</v>
      </c>
      <c r="C10" s="18">
        <f>'Residential Calculations'!C10</f>
        <v>2</v>
      </c>
      <c r="D10" s="24">
        <f>'Residential Calculations'!E10</f>
        <v>3.6000000000000001E-5</v>
      </c>
      <c r="E10" s="18" t="str">
        <f>'Residential Calculations'!G10</f>
        <v>NA</v>
      </c>
      <c r="F10" s="23">
        <f t="shared" si="0"/>
        <v>2.7253333333333334</v>
      </c>
      <c r="G10" s="21">
        <f t="shared" si="1"/>
        <v>7.0079999999999991</v>
      </c>
      <c r="H10" s="21">
        <f t="shared" si="2"/>
        <v>2.7253333333333334</v>
      </c>
      <c r="I10" s="43">
        <f t="shared" si="7"/>
        <v>2.7</v>
      </c>
      <c r="J10" s="43" t="str">
        <f t="shared" si="3"/>
        <v>Cancer</v>
      </c>
      <c r="K10" s="42">
        <f t="shared" si="8"/>
        <v>90.000000000000014</v>
      </c>
      <c r="L10" s="43">
        <f t="shared" si="9"/>
        <v>90</v>
      </c>
      <c r="M10" s="41">
        <f t="shared" si="10"/>
        <v>27.253333333333334</v>
      </c>
      <c r="N10" s="42">
        <f t="shared" si="4"/>
        <v>21.023999999999997</v>
      </c>
      <c r="O10" s="41">
        <f t="shared" si="5"/>
        <v>21.023999999999997</v>
      </c>
      <c r="P10" s="43">
        <f t="shared" si="11"/>
        <v>21</v>
      </c>
      <c r="Q10" s="43" t="str">
        <f t="shared" si="6"/>
        <v>Noncancer</v>
      </c>
      <c r="R10" s="20">
        <f t="shared" si="12"/>
        <v>700</v>
      </c>
      <c r="S10" s="19">
        <f t="shared" si="13"/>
        <v>700</v>
      </c>
    </row>
    <row r="11" spans="1:19" s="22" customFormat="1" x14ac:dyDescent="0.2">
      <c r="A11" s="46" t="s">
        <v>96</v>
      </c>
      <c r="B11" s="17" t="s">
        <v>44</v>
      </c>
      <c r="C11" s="18">
        <f>'Residential Calculations'!C11</f>
        <v>800</v>
      </c>
      <c r="D11" s="24" t="str">
        <f>'Residential Calculations'!E11</f>
        <v>NA</v>
      </c>
      <c r="E11" s="18" t="str">
        <f>'Residential Calculations'!G11</f>
        <v>NA</v>
      </c>
      <c r="F11" s="19" t="str">
        <f t="shared" si="0"/>
        <v>NA</v>
      </c>
      <c r="G11" s="20">
        <f t="shared" si="1"/>
        <v>2803.2</v>
      </c>
      <c r="H11" s="21">
        <f t="shared" si="2"/>
        <v>2803.2</v>
      </c>
      <c r="I11" s="43">
        <f t="shared" si="7"/>
        <v>2800</v>
      </c>
      <c r="J11" s="43" t="str">
        <f t="shared" si="3"/>
        <v>Noncancer</v>
      </c>
      <c r="K11" s="42">
        <f t="shared" si="8"/>
        <v>93333.333333333343</v>
      </c>
      <c r="L11" s="43">
        <f t="shared" si="9"/>
        <v>93000</v>
      </c>
      <c r="M11" s="43" t="str">
        <f t="shared" si="10"/>
        <v>NA</v>
      </c>
      <c r="N11" s="42">
        <f t="shared" si="4"/>
        <v>8409.5999999999985</v>
      </c>
      <c r="O11" s="41">
        <f t="shared" si="5"/>
        <v>8409.5999999999985</v>
      </c>
      <c r="P11" s="43">
        <f t="shared" si="11"/>
        <v>8400</v>
      </c>
      <c r="Q11" s="43" t="str">
        <f t="shared" si="6"/>
        <v>Noncancer</v>
      </c>
      <c r="R11" s="20">
        <f t="shared" si="12"/>
        <v>280000</v>
      </c>
      <c r="S11" s="19">
        <f t="shared" si="13"/>
        <v>280000</v>
      </c>
    </row>
    <row r="12" spans="1:19" s="22" customFormat="1" x14ac:dyDescent="0.2">
      <c r="A12" s="46" t="s">
        <v>97</v>
      </c>
      <c r="B12" s="17" t="s">
        <v>16</v>
      </c>
      <c r="C12" s="18">
        <f>'Residential Calculations'!C12</f>
        <v>100</v>
      </c>
      <c r="D12" s="24">
        <f>'Residential Calculations'!E12</f>
        <v>6.0000000000000002E-6</v>
      </c>
      <c r="E12" s="18" t="str">
        <f>'Residential Calculations'!G12</f>
        <v>NA</v>
      </c>
      <c r="F12" s="23">
        <f t="shared" si="0"/>
        <v>16.351999999999997</v>
      </c>
      <c r="G12" s="20">
        <f t="shared" si="1"/>
        <v>350.4</v>
      </c>
      <c r="H12" s="21">
        <f t="shared" si="2"/>
        <v>16.351999999999997</v>
      </c>
      <c r="I12" s="43">
        <f t="shared" si="7"/>
        <v>16</v>
      </c>
      <c r="J12" s="43" t="str">
        <f t="shared" si="3"/>
        <v>Cancer</v>
      </c>
      <c r="K12" s="42">
        <f t="shared" si="8"/>
        <v>533.33333333333337</v>
      </c>
      <c r="L12" s="43">
        <f t="shared" si="9"/>
        <v>530</v>
      </c>
      <c r="M12" s="41">
        <f t="shared" si="10"/>
        <v>163.51999999999998</v>
      </c>
      <c r="N12" s="42">
        <f t="shared" si="4"/>
        <v>1051.1999999999998</v>
      </c>
      <c r="O12" s="41">
        <f t="shared" si="5"/>
        <v>163.51999999999998</v>
      </c>
      <c r="P12" s="43">
        <f t="shared" si="11"/>
        <v>160</v>
      </c>
      <c r="Q12" s="43" t="str">
        <f t="shared" si="6"/>
        <v>Cancer</v>
      </c>
      <c r="R12" s="20">
        <f t="shared" si="12"/>
        <v>5333.3333333333339</v>
      </c>
      <c r="S12" s="19">
        <f t="shared" si="13"/>
        <v>5300</v>
      </c>
    </row>
    <row r="13" spans="1:19" s="22" customFormat="1" x14ac:dyDescent="0.2">
      <c r="A13" s="46" t="s">
        <v>64</v>
      </c>
      <c r="B13" s="17" t="s">
        <v>25</v>
      </c>
      <c r="C13" s="18">
        <f>'Residential Calculations'!C13</f>
        <v>50</v>
      </c>
      <c r="D13" s="24" t="str">
        <f>'Residential Calculations'!E13</f>
        <v>NA</v>
      </c>
      <c r="E13" s="18" t="str">
        <f>'Residential Calculations'!G13</f>
        <v>NA</v>
      </c>
      <c r="F13" s="19" t="str">
        <f t="shared" si="0"/>
        <v>NA</v>
      </c>
      <c r="G13" s="20">
        <f t="shared" si="1"/>
        <v>175.2</v>
      </c>
      <c r="H13" s="21">
        <f t="shared" si="2"/>
        <v>175.2</v>
      </c>
      <c r="I13" s="43">
        <f t="shared" si="7"/>
        <v>180</v>
      </c>
      <c r="J13" s="43" t="str">
        <f t="shared" si="3"/>
        <v>Noncancer</v>
      </c>
      <c r="K13" s="42">
        <f t="shared" si="8"/>
        <v>6000</v>
      </c>
      <c r="L13" s="43">
        <f t="shared" si="9"/>
        <v>6000</v>
      </c>
      <c r="M13" s="43" t="str">
        <f t="shared" si="10"/>
        <v>NA</v>
      </c>
      <c r="N13" s="42">
        <f t="shared" si="4"/>
        <v>525.59999999999991</v>
      </c>
      <c r="O13" s="41">
        <f t="shared" si="5"/>
        <v>525.59999999999991</v>
      </c>
      <c r="P13" s="43">
        <f t="shared" si="11"/>
        <v>530</v>
      </c>
      <c r="Q13" s="43" t="str">
        <f t="shared" si="6"/>
        <v>Noncancer</v>
      </c>
      <c r="R13" s="20">
        <f t="shared" si="12"/>
        <v>17666.666666666668</v>
      </c>
      <c r="S13" s="19">
        <f t="shared" si="13"/>
        <v>18000</v>
      </c>
    </row>
    <row r="14" spans="1:19" s="22" customFormat="1" ht="14.25" x14ac:dyDescent="0.2">
      <c r="A14" s="46" t="s">
        <v>179</v>
      </c>
      <c r="B14" s="17" t="s">
        <v>5</v>
      </c>
      <c r="C14" s="18">
        <f>'Residential Calculations'!C14</f>
        <v>4000</v>
      </c>
      <c r="D14" s="24" t="str">
        <f>'Residential Calculations'!E14</f>
        <v>NA</v>
      </c>
      <c r="E14" s="18" t="str">
        <f>'Residential Calculations'!G14</f>
        <v>NA</v>
      </c>
      <c r="F14" s="19" t="str">
        <f t="shared" si="0"/>
        <v>NA</v>
      </c>
      <c r="G14" s="20">
        <f t="shared" si="1"/>
        <v>14015.999999999998</v>
      </c>
      <c r="H14" s="21">
        <f t="shared" si="2"/>
        <v>14015.999999999998</v>
      </c>
      <c r="I14" s="43">
        <f t="shared" si="7"/>
        <v>14000</v>
      </c>
      <c r="J14" s="43" t="str">
        <f t="shared" si="3"/>
        <v>Noncancer</v>
      </c>
      <c r="K14" s="42">
        <f t="shared" si="8"/>
        <v>466666.66666666669</v>
      </c>
      <c r="L14" s="43">
        <f t="shared" si="9"/>
        <v>470000</v>
      </c>
      <c r="M14" s="43" t="str">
        <f t="shared" si="10"/>
        <v>NA</v>
      </c>
      <c r="N14" s="42">
        <f t="shared" si="4"/>
        <v>42047.999999999993</v>
      </c>
      <c r="O14" s="41">
        <f t="shared" si="5"/>
        <v>42047.999999999993</v>
      </c>
      <c r="P14" s="43">
        <f t="shared" si="11"/>
        <v>42000</v>
      </c>
      <c r="Q14" s="43" t="str">
        <f t="shared" si="6"/>
        <v>Noncancer</v>
      </c>
      <c r="R14" s="20">
        <f t="shared" si="12"/>
        <v>1400000</v>
      </c>
      <c r="S14" s="19">
        <f t="shared" si="13"/>
        <v>1400000</v>
      </c>
    </row>
    <row r="15" spans="1:19" s="22" customFormat="1" x14ac:dyDescent="0.2">
      <c r="A15" s="46" t="s">
        <v>65</v>
      </c>
      <c r="B15" s="17" t="s">
        <v>12</v>
      </c>
      <c r="C15" s="18">
        <f>'Residential Calculations'!C15</f>
        <v>2</v>
      </c>
      <c r="D15" s="24" t="str">
        <f>'Residential Calculations'!E15</f>
        <v>NA</v>
      </c>
      <c r="E15" s="18">
        <f>'Residential Calculations'!G15</f>
        <v>5</v>
      </c>
      <c r="F15" s="19" t="str">
        <f t="shared" si="0"/>
        <v>NA</v>
      </c>
      <c r="G15" s="20">
        <f t="shared" si="1"/>
        <v>7.0079999999999991</v>
      </c>
      <c r="H15" s="21">
        <f t="shared" si="2"/>
        <v>5</v>
      </c>
      <c r="I15" s="43">
        <f t="shared" si="7"/>
        <v>5</v>
      </c>
      <c r="J15" s="43" t="str">
        <f t="shared" si="3"/>
        <v>Acute</v>
      </c>
      <c r="K15" s="42">
        <f t="shared" si="8"/>
        <v>166.66666666666669</v>
      </c>
      <c r="L15" s="43">
        <f t="shared" si="9"/>
        <v>170</v>
      </c>
      <c r="M15" s="43" t="str">
        <f t="shared" si="10"/>
        <v>NA</v>
      </c>
      <c r="N15" s="42">
        <f t="shared" si="4"/>
        <v>21.023999999999997</v>
      </c>
      <c r="O15" s="41">
        <f t="shared" si="5"/>
        <v>5</v>
      </c>
      <c r="P15" s="43">
        <f t="shared" si="11"/>
        <v>5</v>
      </c>
      <c r="Q15" s="43" t="str">
        <f t="shared" si="6"/>
        <v>Acute</v>
      </c>
      <c r="R15" s="20">
        <f t="shared" si="12"/>
        <v>166.66666666666669</v>
      </c>
      <c r="S15" s="19">
        <f t="shared" si="13"/>
        <v>170</v>
      </c>
    </row>
    <row r="16" spans="1:19" s="22" customFormat="1" x14ac:dyDescent="0.2">
      <c r="A16" s="46" t="s">
        <v>98</v>
      </c>
      <c r="B16" s="17" t="s">
        <v>1</v>
      </c>
      <c r="C16" s="18">
        <f>'Residential Calculations'!C16</f>
        <v>60</v>
      </c>
      <c r="D16" s="24" t="str">
        <f>'Residential Calculations'!E16</f>
        <v>NA</v>
      </c>
      <c r="E16" s="18" t="str">
        <f>'Residential Calculations'!G16</f>
        <v>NA</v>
      </c>
      <c r="F16" s="19" t="str">
        <f t="shared" si="0"/>
        <v>NA</v>
      </c>
      <c r="G16" s="20">
        <f t="shared" si="1"/>
        <v>210.23999999999998</v>
      </c>
      <c r="H16" s="21">
        <f t="shared" si="2"/>
        <v>210.23999999999998</v>
      </c>
      <c r="I16" s="43">
        <f t="shared" si="7"/>
        <v>210</v>
      </c>
      <c r="J16" s="43" t="str">
        <f t="shared" si="3"/>
        <v>Noncancer</v>
      </c>
      <c r="K16" s="42">
        <f t="shared" si="8"/>
        <v>7000</v>
      </c>
      <c r="L16" s="43">
        <f t="shared" si="9"/>
        <v>7000</v>
      </c>
      <c r="M16" s="43" t="str">
        <f t="shared" si="10"/>
        <v>NA</v>
      </c>
      <c r="N16" s="42">
        <f t="shared" si="4"/>
        <v>630.71999999999991</v>
      </c>
      <c r="O16" s="41">
        <f t="shared" si="5"/>
        <v>630.71999999999991</v>
      </c>
      <c r="P16" s="43">
        <f t="shared" si="11"/>
        <v>630</v>
      </c>
      <c r="Q16" s="43" t="str">
        <f t="shared" si="6"/>
        <v>Noncancer</v>
      </c>
      <c r="R16" s="20">
        <f t="shared" si="12"/>
        <v>21000</v>
      </c>
      <c r="S16" s="19">
        <f t="shared" si="13"/>
        <v>21000</v>
      </c>
    </row>
    <row r="17" spans="1:19" s="22" customFormat="1" x14ac:dyDescent="0.2">
      <c r="A17" s="46" t="s">
        <v>66</v>
      </c>
      <c r="B17" s="17" t="s">
        <v>46</v>
      </c>
      <c r="C17" s="18">
        <f>'Residential Calculations'!C17</f>
        <v>6000</v>
      </c>
      <c r="D17" s="24" t="str">
        <f>'Residential Calculations'!E17</f>
        <v>NA</v>
      </c>
      <c r="E17" s="18" t="str">
        <f>'Residential Calculations'!G17</f>
        <v>NA</v>
      </c>
      <c r="F17" s="19" t="str">
        <f t="shared" si="0"/>
        <v>NA</v>
      </c>
      <c r="G17" s="20">
        <f t="shared" si="1"/>
        <v>21023.999999999996</v>
      </c>
      <c r="H17" s="21">
        <f t="shared" si="2"/>
        <v>21023.999999999996</v>
      </c>
      <c r="I17" s="43">
        <f t="shared" si="7"/>
        <v>21000</v>
      </c>
      <c r="J17" s="43" t="str">
        <f t="shared" si="3"/>
        <v>Noncancer</v>
      </c>
      <c r="K17" s="42">
        <f t="shared" si="8"/>
        <v>700000</v>
      </c>
      <c r="L17" s="43">
        <f t="shared" si="9"/>
        <v>700000</v>
      </c>
      <c r="M17" s="43" t="str">
        <f t="shared" si="10"/>
        <v>NA</v>
      </c>
      <c r="N17" s="42">
        <f t="shared" si="4"/>
        <v>63071.999999999993</v>
      </c>
      <c r="O17" s="41">
        <f t="shared" si="5"/>
        <v>63071.999999999993</v>
      </c>
      <c r="P17" s="43">
        <f t="shared" si="11"/>
        <v>63000</v>
      </c>
      <c r="Q17" s="43" t="str">
        <f t="shared" si="6"/>
        <v>Noncancer</v>
      </c>
      <c r="R17" s="20">
        <f t="shared" si="12"/>
        <v>2100000</v>
      </c>
      <c r="S17" s="19">
        <f t="shared" si="13"/>
        <v>2100000</v>
      </c>
    </row>
    <row r="18" spans="1:19" s="22" customFormat="1" x14ac:dyDescent="0.2">
      <c r="A18" s="46" t="s">
        <v>67</v>
      </c>
      <c r="B18" s="17" t="s">
        <v>42</v>
      </c>
      <c r="C18" s="18" t="str">
        <f>'Residential Calculations'!C18</f>
        <v>NA</v>
      </c>
      <c r="D18" s="24" t="str">
        <f>'Residential Calculations'!E18</f>
        <v>NA</v>
      </c>
      <c r="E18" s="18" t="str">
        <f>'Residential Calculations'!G18</f>
        <v>NA</v>
      </c>
      <c r="F18" s="19" t="str">
        <f t="shared" si="0"/>
        <v>NA</v>
      </c>
      <c r="G18" s="20" t="str">
        <f t="shared" si="1"/>
        <v>NA</v>
      </c>
      <c r="H18" s="21" t="str">
        <f t="shared" si="2"/>
        <v>NA</v>
      </c>
      <c r="I18" s="43" t="str">
        <f t="shared" si="7"/>
        <v>NA</v>
      </c>
      <c r="J18" s="43" t="str">
        <f t="shared" si="3"/>
        <v>NA</v>
      </c>
      <c r="K18" s="42" t="str">
        <f t="shared" si="8"/>
        <v>NA</v>
      </c>
      <c r="L18" s="43" t="str">
        <f t="shared" si="9"/>
        <v>NA</v>
      </c>
      <c r="M18" s="43" t="str">
        <f t="shared" si="10"/>
        <v>NA</v>
      </c>
      <c r="N18" s="42" t="str">
        <f t="shared" si="4"/>
        <v>NA</v>
      </c>
      <c r="O18" s="41" t="str">
        <f t="shared" si="5"/>
        <v>NA</v>
      </c>
      <c r="P18" s="43" t="str">
        <f t="shared" si="11"/>
        <v>NA</v>
      </c>
      <c r="Q18" s="43" t="str">
        <f t="shared" si="6"/>
        <v>NA</v>
      </c>
      <c r="R18" s="20" t="str">
        <f t="shared" si="12"/>
        <v>NA</v>
      </c>
      <c r="S18" s="19" t="str">
        <f t="shared" si="13"/>
        <v>NA</v>
      </c>
    </row>
    <row r="19" spans="1:19" s="22" customFormat="1" x14ac:dyDescent="0.2">
      <c r="A19" s="46" t="s">
        <v>99</v>
      </c>
      <c r="B19" s="17" t="s">
        <v>23</v>
      </c>
      <c r="C19" s="125">
        <f>'Residential Calculations'!C19</f>
        <v>0.8</v>
      </c>
      <c r="D19" s="24">
        <f>'Residential Calculations'!E19</f>
        <v>5.9999999999999995E-4</v>
      </c>
      <c r="E19" s="18" t="str">
        <f>'Residential Calculations'!G19</f>
        <v>NA</v>
      </c>
      <c r="F19" s="23">
        <f t="shared" si="0"/>
        <v>0.16352</v>
      </c>
      <c r="G19" s="21">
        <f t="shared" si="1"/>
        <v>2.8031999999999995</v>
      </c>
      <c r="H19" s="21">
        <f t="shared" si="2"/>
        <v>0.16352</v>
      </c>
      <c r="I19" s="43">
        <f t="shared" si="7"/>
        <v>0.16</v>
      </c>
      <c r="J19" s="43" t="str">
        <f t="shared" si="3"/>
        <v>Cancer</v>
      </c>
      <c r="K19" s="42">
        <f t="shared" si="8"/>
        <v>5.3333333333333339</v>
      </c>
      <c r="L19" s="43">
        <f t="shared" si="9"/>
        <v>5.3</v>
      </c>
      <c r="M19" s="41">
        <f t="shared" si="10"/>
        <v>1.6352000000000002</v>
      </c>
      <c r="N19" s="42">
        <f t="shared" si="4"/>
        <v>8.4096000000000011</v>
      </c>
      <c r="O19" s="41">
        <f t="shared" si="5"/>
        <v>1.6352000000000002</v>
      </c>
      <c r="P19" s="43">
        <f t="shared" si="11"/>
        <v>1.6</v>
      </c>
      <c r="Q19" s="43" t="str">
        <f t="shared" si="6"/>
        <v>Cancer</v>
      </c>
      <c r="R19" s="20">
        <f t="shared" si="12"/>
        <v>53.333333333333336</v>
      </c>
      <c r="S19" s="19">
        <f t="shared" si="13"/>
        <v>53</v>
      </c>
    </row>
    <row r="20" spans="1:19" s="22" customFormat="1" x14ac:dyDescent="0.2">
      <c r="A20" s="46" t="s">
        <v>68</v>
      </c>
      <c r="B20" s="17" t="s">
        <v>34</v>
      </c>
      <c r="C20" s="18" t="str">
        <f>'Residential Calculations'!C20</f>
        <v>NA</v>
      </c>
      <c r="D20" s="24" t="str">
        <f>'Residential Calculations'!E20</f>
        <v>NA</v>
      </c>
      <c r="E20" s="18" t="str">
        <f>'Residential Calculations'!G20</f>
        <v>NA</v>
      </c>
      <c r="F20" s="19" t="str">
        <f t="shared" si="0"/>
        <v>NA</v>
      </c>
      <c r="G20" s="20" t="str">
        <f t="shared" si="1"/>
        <v>NA</v>
      </c>
      <c r="H20" s="21" t="str">
        <f t="shared" si="2"/>
        <v>NA</v>
      </c>
      <c r="I20" s="19" t="str">
        <f t="shared" si="7"/>
        <v>NA</v>
      </c>
      <c r="J20" s="43" t="str">
        <f t="shared" si="3"/>
        <v>NA</v>
      </c>
      <c r="K20" s="20" t="str">
        <f t="shared" si="8"/>
        <v>NA</v>
      </c>
      <c r="L20" s="19" t="str">
        <f t="shared" si="9"/>
        <v>NA</v>
      </c>
      <c r="M20" s="19" t="str">
        <f t="shared" si="10"/>
        <v>NA</v>
      </c>
      <c r="N20" s="20" t="str">
        <f t="shared" si="4"/>
        <v>NA</v>
      </c>
      <c r="O20" s="21" t="str">
        <f t="shared" si="5"/>
        <v>NA</v>
      </c>
      <c r="P20" s="19" t="str">
        <f t="shared" si="11"/>
        <v>NA</v>
      </c>
      <c r="Q20" s="19" t="str">
        <f t="shared" si="6"/>
        <v>NA</v>
      </c>
      <c r="R20" s="20" t="str">
        <f t="shared" si="12"/>
        <v>NA</v>
      </c>
      <c r="S20" s="19" t="str">
        <f t="shared" si="13"/>
        <v>NA</v>
      </c>
    </row>
    <row r="21" spans="1:19" s="22" customFormat="1" x14ac:dyDescent="0.2">
      <c r="A21" s="46" t="s">
        <v>69</v>
      </c>
      <c r="B21" s="17" t="s">
        <v>32</v>
      </c>
      <c r="C21" s="18" t="str">
        <f>'Residential Calculations'!C21</f>
        <v>NA</v>
      </c>
      <c r="D21" s="24" t="str">
        <f>'Residential Calculations'!E21</f>
        <v>NA</v>
      </c>
      <c r="E21" s="18" t="str">
        <f>'Residential Calculations'!G21</f>
        <v>NA</v>
      </c>
      <c r="F21" s="19" t="str">
        <f t="shared" si="0"/>
        <v>NA</v>
      </c>
      <c r="G21" s="20" t="str">
        <f t="shared" si="1"/>
        <v>NA</v>
      </c>
      <c r="H21" s="21" t="str">
        <f t="shared" si="2"/>
        <v>NA</v>
      </c>
      <c r="I21" s="19" t="str">
        <f t="shared" si="7"/>
        <v>NA</v>
      </c>
      <c r="J21" s="43" t="str">
        <f t="shared" si="3"/>
        <v>NA</v>
      </c>
      <c r="K21" s="20" t="str">
        <f t="shared" si="8"/>
        <v>NA</v>
      </c>
      <c r="L21" s="19" t="str">
        <f t="shared" si="9"/>
        <v>NA</v>
      </c>
      <c r="M21" s="19" t="str">
        <f t="shared" si="10"/>
        <v>NA</v>
      </c>
      <c r="N21" s="20" t="str">
        <f t="shared" si="4"/>
        <v>NA</v>
      </c>
      <c r="O21" s="21" t="str">
        <f t="shared" si="5"/>
        <v>NA</v>
      </c>
      <c r="P21" s="19" t="str">
        <f t="shared" si="11"/>
        <v>NA</v>
      </c>
      <c r="Q21" s="19" t="str">
        <f t="shared" si="6"/>
        <v>NA</v>
      </c>
      <c r="R21" s="20" t="str">
        <f t="shared" si="12"/>
        <v>NA</v>
      </c>
      <c r="S21" s="19" t="str">
        <f t="shared" si="13"/>
        <v>NA</v>
      </c>
    </row>
    <row r="22" spans="1:19" s="22" customFormat="1" x14ac:dyDescent="0.2">
      <c r="A22" s="46" t="s">
        <v>70</v>
      </c>
      <c r="B22" s="17" t="s">
        <v>33</v>
      </c>
      <c r="C22" s="18">
        <f>'Residential Calculations'!C22</f>
        <v>60</v>
      </c>
      <c r="D22" s="24" t="str">
        <f>'Residential Calculations'!E22</f>
        <v>NA</v>
      </c>
      <c r="E22" s="18" t="str">
        <f>'Residential Calculations'!G22</f>
        <v>NA</v>
      </c>
      <c r="F22" s="19" t="str">
        <f t="shared" si="0"/>
        <v>NA</v>
      </c>
      <c r="G22" s="20">
        <f t="shared" si="1"/>
        <v>210.23999999999998</v>
      </c>
      <c r="H22" s="21">
        <f t="shared" si="2"/>
        <v>210.23999999999998</v>
      </c>
      <c r="I22" s="19">
        <f t="shared" si="7"/>
        <v>210</v>
      </c>
      <c r="J22" s="43" t="str">
        <f t="shared" si="3"/>
        <v>Noncancer</v>
      </c>
      <c r="K22" s="20">
        <f t="shared" si="8"/>
        <v>7000</v>
      </c>
      <c r="L22" s="19">
        <f t="shared" si="9"/>
        <v>7000</v>
      </c>
      <c r="M22" s="19" t="str">
        <f t="shared" si="10"/>
        <v>NA</v>
      </c>
      <c r="N22" s="20">
        <f t="shared" si="4"/>
        <v>630.71999999999991</v>
      </c>
      <c r="O22" s="21">
        <f t="shared" si="5"/>
        <v>630.71999999999991</v>
      </c>
      <c r="P22" s="19">
        <f t="shared" si="11"/>
        <v>630</v>
      </c>
      <c r="Q22" s="19" t="str">
        <f t="shared" si="6"/>
        <v>Noncancer</v>
      </c>
      <c r="R22" s="20">
        <f t="shared" si="12"/>
        <v>21000</v>
      </c>
      <c r="S22" s="19">
        <f t="shared" si="13"/>
        <v>21000</v>
      </c>
    </row>
    <row r="23" spans="1:19" s="22" customFormat="1" x14ac:dyDescent="0.2">
      <c r="A23" s="46" t="s">
        <v>105</v>
      </c>
      <c r="B23" s="17" t="s">
        <v>0</v>
      </c>
      <c r="C23" s="18" t="str">
        <f>'Residential Calculations'!C23</f>
        <v>NA</v>
      </c>
      <c r="D23" s="24" t="str">
        <f>'Residential Calculations'!E23</f>
        <v>NA</v>
      </c>
      <c r="E23" s="18" t="str">
        <f>'Residential Calculations'!G23</f>
        <v>NA</v>
      </c>
      <c r="F23" s="19" t="str">
        <f t="shared" si="0"/>
        <v>NA</v>
      </c>
      <c r="G23" s="20" t="str">
        <f t="shared" si="1"/>
        <v>NA</v>
      </c>
      <c r="H23" s="21" t="str">
        <f t="shared" si="2"/>
        <v>NA</v>
      </c>
      <c r="I23" s="19" t="str">
        <f t="shared" si="7"/>
        <v>NA</v>
      </c>
      <c r="J23" s="43" t="str">
        <f t="shared" si="3"/>
        <v>NA</v>
      </c>
      <c r="K23" s="20" t="str">
        <f t="shared" si="8"/>
        <v>NA</v>
      </c>
      <c r="L23" s="19" t="str">
        <f t="shared" si="9"/>
        <v>NA</v>
      </c>
      <c r="M23" s="19" t="str">
        <f t="shared" si="10"/>
        <v>NA</v>
      </c>
      <c r="N23" s="20" t="str">
        <f t="shared" si="4"/>
        <v>NA</v>
      </c>
      <c r="O23" s="21" t="str">
        <f t="shared" si="5"/>
        <v>NA</v>
      </c>
      <c r="P23" s="19" t="str">
        <f t="shared" si="11"/>
        <v>NA</v>
      </c>
      <c r="Q23" s="19" t="str">
        <f t="shared" si="6"/>
        <v>NA</v>
      </c>
      <c r="R23" s="20" t="str">
        <f t="shared" si="12"/>
        <v>NA</v>
      </c>
      <c r="S23" s="19" t="str">
        <f t="shared" si="13"/>
        <v>NA</v>
      </c>
    </row>
    <row r="24" spans="1:19" s="22" customFormat="1" x14ac:dyDescent="0.2">
      <c r="A24" s="46" t="s">
        <v>71</v>
      </c>
      <c r="B24" s="17" t="s">
        <v>10</v>
      </c>
      <c r="C24" s="18" t="str">
        <f>'Residential Calculations'!C24</f>
        <v>NA</v>
      </c>
      <c r="D24" s="24" t="str">
        <f>'Residential Calculations'!E24</f>
        <v>NA</v>
      </c>
      <c r="E24" s="18" t="str">
        <f>'Residential Calculations'!G24</f>
        <v>NA</v>
      </c>
      <c r="F24" s="19" t="str">
        <f t="shared" si="0"/>
        <v>NA</v>
      </c>
      <c r="G24" s="20" t="str">
        <f t="shared" si="1"/>
        <v>NA</v>
      </c>
      <c r="H24" s="21" t="str">
        <f t="shared" si="2"/>
        <v>NA</v>
      </c>
      <c r="I24" s="19" t="str">
        <f t="shared" si="7"/>
        <v>NA</v>
      </c>
      <c r="J24" s="43" t="str">
        <f t="shared" si="3"/>
        <v>NA</v>
      </c>
      <c r="K24" s="20" t="str">
        <f t="shared" si="8"/>
        <v>NA</v>
      </c>
      <c r="L24" s="19" t="str">
        <f t="shared" si="9"/>
        <v>NA</v>
      </c>
      <c r="M24" s="19" t="str">
        <f t="shared" si="10"/>
        <v>NA</v>
      </c>
      <c r="N24" s="20" t="str">
        <f t="shared" si="4"/>
        <v>NA</v>
      </c>
      <c r="O24" s="21" t="str">
        <f t="shared" si="5"/>
        <v>NA</v>
      </c>
      <c r="P24" s="19" t="str">
        <f t="shared" si="11"/>
        <v>NA</v>
      </c>
      <c r="Q24" s="19" t="str">
        <f t="shared" si="6"/>
        <v>NA</v>
      </c>
      <c r="R24" s="20" t="str">
        <f t="shared" si="12"/>
        <v>NA</v>
      </c>
      <c r="S24" s="19" t="str">
        <f t="shared" si="13"/>
        <v>NA</v>
      </c>
    </row>
    <row r="25" spans="1:19" s="22" customFormat="1" x14ac:dyDescent="0.2">
      <c r="A25" s="46" t="s">
        <v>72</v>
      </c>
      <c r="B25" s="17" t="s">
        <v>14</v>
      </c>
      <c r="C25" s="18">
        <f>'Residential Calculations'!C25</f>
        <v>7</v>
      </c>
      <c r="D25" s="24">
        <f>'Residential Calculations'!E25</f>
        <v>2.5999999999999998E-5</v>
      </c>
      <c r="E25" s="18" t="str">
        <f>'Residential Calculations'!G25</f>
        <v>NA</v>
      </c>
      <c r="F25" s="21">
        <f t="shared" si="0"/>
        <v>3.7735384615384611</v>
      </c>
      <c r="G25" s="20">
        <f t="shared" si="1"/>
        <v>24.527999999999999</v>
      </c>
      <c r="H25" s="21">
        <f t="shared" si="2"/>
        <v>3.7735384615384611</v>
      </c>
      <c r="I25" s="19">
        <f t="shared" si="7"/>
        <v>3.8</v>
      </c>
      <c r="J25" s="43" t="str">
        <f t="shared" si="3"/>
        <v>Cancer</v>
      </c>
      <c r="K25" s="20">
        <f t="shared" si="8"/>
        <v>126.66666666666667</v>
      </c>
      <c r="L25" s="19">
        <f t="shared" si="9"/>
        <v>130</v>
      </c>
      <c r="M25" s="20">
        <f t="shared" si="10"/>
        <v>37.735384615384611</v>
      </c>
      <c r="N25" s="20">
        <f t="shared" si="4"/>
        <v>73.583999999999989</v>
      </c>
      <c r="O25" s="21">
        <f t="shared" si="5"/>
        <v>37.735384615384611</v>
      </c>
      <c r="P25" s="19">
        <f t="shared" si="11"/>
        <v>38</v>
      </c>
      <c r="Q25" s="19" t="str">
        <f t="shared" si="6"/>
        <v>Cancer</v>
      </c>
      <c r="R25" s="20">
        <f t="shared" si="12"/>
        <v>1266.6666666666667</v>
      </c>
      <c r="S25" s="19">
        <f t="shared" si="13"/>
        <v>1300</v>
      </c>
    </row>
    <row r="26" spans="1:19" s="22" customFormat="1" x14ac:dyDescent="0.2">
      <c r="A26" s="46" t="s">
        <v>87</v>
      </c>
      <c r="B26" s="17" t="s">
        <v>7</v>
      </c>
      <c r="C26" s="18">
        <f>'Residential Calculations'!C26</f>
        <v>4</v>
      </c>
      <c r="D26" s="24" t="str">
        <f>'Residential Calculations'!E26</f>
        <v>NA</v>
      </c>
      <c r="E26" s="18" t="str">
        <f>'Residential Calculations'!G26</f>
        <v>NA</v>
      </c>
      <c r="F26" s="19" t="str">
        <f t="shared" si="0"/>
        <v>NA</v>
      </c>
      <c r="G26" s="20">
        <f t="shared" si="1"/>
        <v>14.015999999999998</v>
      </c>
      <c r="H26" s="21">
        <f t="shared" si="2"/>
        <v>14.015999999999998</v>
      </c>
      <c r="I26" s="43">
        <f t="shared" si="7"/>
        <v>14</v>
      </c>
      <c r="J26" s="43" t="str">
        <f t="shared" si="3"/>
        <v>Noncancer</v>
      </c>
      <c r="K26" s="20">
        <f t="shared" si="8"/>
        <v>466.66666666666669</v>
      </c>
      <c r="L26" s="19">
        <f t="shared" si="9"/>
        <v>470</v>
      </c>
      <c r="M26" s="19" t="str">
        <f t="shared" si="10"/>
        <v>NA</v>
      </c>
      <c r="N26" s="20">
        <f t="shared" si="4"/>
        <v>42.047999999999995</v>
      </c>
      <c r="O26" s="21">
        <f t="shared" si="5"/>
        <v>42.047999999999995</v>
      </c>
      <c r="P26" s="19">
        <f t="shared" si="11"/>
        <v>42</v>
      </c>
      <c r="Q26" s="19" t="str">
        <f t="shared" si="6"/>
        <v>Noncancer</v>
      </c>
      <c r="R26" s="20">
        <f t="shared" si="12"/>
        <v>1400</v>
      </c>
      <c r="S26" s="19">
        <f t="shared" si="13"/>
        <v>1400</v>
      </c>
    </row>
    <row r="27" spans="1:19" s="22" customFormat="1" x14ac:dyDescent="0.2">
      <c r="A27" s="46" t="s">
        <v>231</v>
      </c>
      <c r="B27" s="17" t="s">
        <v>11</v>
      </c>
      <c r="C27" s="18" t="str">
        <f>'Residential Calculations'!C27</f>
        <v>NA</v>
      </c>
      <c r="D27" s="24" t="str">
        <f>'Residential Calculations'!E27</f>
        <v>NA</v>
      </c>
      <c r="E27" s="18" t="str">
        <f>'Residential Calculations'!G27</f>
        <v>NA</v>
      </c>
      <c r="F27" s="19" t="str">
        <f t="shared" si="0"/>
        <v>NA</v>
      </c>
      <c r="G27" s="20" t="str">
        <f t="shared" si="1"/>
        <v>NA</v>
      </c>
      <c r="H27" s="21" t="str">
        <f t="shared" si="2"/>
        <v>NA</v>
      </c>
      <c r="I27" s="19" t="str">
        <f t="shared" si="7"/>
        <v>NA</v>
      </c>
      <c r="J27" s="43" t="str">
        <f t="shared" si="3"/>
        <v>NA</v>
      </c>
      <c r="K27" s="20" t="str">
        <f t="shared" si="8"/>
        <v>NA</v>
      </c>
      <c r="L27" s="19" t="str">
        <f t="shared" si="9"/>
        <v>NA</v>
      </c>
      <c r="M27" s="19" t="str">
        <f t="shared" si="10"/>
        <v>NA</v>
      </c>
      <c r="N27" s="20" t="str">
        <f t="shared" si="4"/>
        <v>NA</v>
      </c>
      <c r="O27" s="21" t="str">
        <f t="shared" si="5"/>
        <v>NA</v>
      </c>
      <c r="P27" s="19" t="str">
        <f t="shared" si="11"/>
        <v>NA</v>
      </c>
      <c r="Q27" s="19" t="str">
        <f t="shared" si="6"/>
        <v>NA</v>
      </c>
      <c r="R27" s="20" t="str">
        <f t="shared" si="12"/>
        <v>NA</v>
      </c>
      <c r="S27" s="19" t="str">
        <f t="shared" si="13"/>
        <v>NA</v>
      </c>
    </row>
    <row r="28" spans="1:19" s="22" customFormat="1" x14ac:dyDescent="0.2">
      <c r="A28" s="46" t="s">
        <v>232</v>
      </c>
      <c r="B28" s="17" t="s">
        <v>51</v>
      </c>
      <c r="C28" s="18">
        <f>'Residential Calculations'!C28</f>
        <v>20</v>
      </c>
      <c r="D28" s="24" t="str">
        <f>'Residential Calculations'!E28</f>
        <v>NA</v>
      </c>
      <c r="E28" s="18" t="str">
        <f>'Residential Calculations'!G28</f>
        <v>NA</v>
      </c>
      <c r="F28" s="19" t="str">
        <f t="shared" si="0"/>
        <v>NA</v>
      </c>
      <c r="G28" s="20">
        <f t="shared" si="1"/>
        <v>70.08</v>
      </c>
      <c r="H28" s="21">
        <f t="shared" si="2"/>
        <v>70.08</v>
      </c>
      <c r="I28" s="19">
        <f t="shared" si="7"/>
        <v>70</v>
      </c>
      <c r="J28" s="43" t="str">
        <f t="shared" si="3"/>
        <v>Noncancer</v>
      </c>
      <c r="K28" s="20">
        <f t="shared" si="8"/>
        <v>2333.3333333333335</v>
      </c>
      <c r="L28" s="19">
        <f t="shared" si="9"/>
        <v>2300</v>
      </c>
      <c r="M28" s="19" t="str">
        <f t="shared" si="10"/>
        <v>NA</v>
      </c>
      <c r="N28" s="20">
        <f t="shared" si="4"/>
        <v>210.23999999999998</v>
      </c>
      <c r="O28" s="21">
        <f t="shared" si="5"/>
        <v>210.23999999999998</v>
      </c>
      <c r="P28" s="19">
        <f t="shared" si="11"/>
        <v>210</v>
      </c>
      <c r="Q28" s="19" t="str">
        <f t="shared" si="6"/>
        <v>Noncancer</v>
      </c>
      <c r="R28" s="20">
        <f t="shared" si="12"/>
        <v>7000</v>
      </c>
      <c r="S28" s="19">
        <f t="shared" si="13"/>
        <v>7000</v>
      </c>
    </row>
    <row r="29" spans="1:19" s="22" customFormat="1" x14ac:dyDescent="0.2">
      <c r="A29" s="46" t="s">
        <v>73</v>
      </c>
      <c r="B29" s="17" t="s">
        <v>17</v>
      </c>
      <c r="C29" s="18">
        <f>'Residential Calculations'!C29</f>
        <v>4</v>
      </c>
      <c r="D29" s="24">
        <f>'Residential Calculations'!E29</f>
        <v>3.7000000000000002E-6</v>
      </c>
      <c r="E29" s="18" t="str">
        <f>'Residential Calculations'!G29</f>
        <v>NA</v>
      </c>
      <c r="F29" s="21">
        <f t="shared" si="0"/>
        <v>26.516756756756756</v>
      </c>
      <c r="G29" s="20">
        <f t="shared" si="1"/>
        <v>14.015999999999998</v>
      </c>
      <c r="H29" s="21">
        <f t="shared" si="2"/>
        <v>14.015999999999998</v>
      </c>
      <c r="I29" s="19">
        <f t="shared" si="7"/>
        <v>14</v>
      </c>
      <c r="J29" s="43" t="str">
        <f t="shared" si="3"/>
        <v>Noncancer</v>
      </c>
      <c r="K29" s="20">
        <f t="shared" si="8"/>
        <v>466.66666666666669</v>
      </c>
      <c r="L29" s="19">
        <f t="shared" si="9"/>
        <v>470</v>
      </c>
      <c r="M29" s="20">
        <f t="shared" si="10"/>
        <v>265.16756756756757</v>
      </c>
      <c r="N29" s="20">
        <f t="shared" si="4"/>
        <v>42.047999999999995</v>
      </c>
      <c r="O29" s="21">
        <f t="shared" si="5"/>
        <v>42.047999999999995</v>
      </c>
      <c r="P29" s="19">
        <f t="shared" si="11"/>
        <v>42</v>
      </c>
      <c r="Q29" s="19" t="str">
        <f t="shared" si="6"/>
        <v>Noncancer</v>
      </c>
      <c r="R29" s="20">
        <f t="shared" si="12"/>
        <v>1400</v>
      </c>
      <c r="S29" s="19">
        <f t="shared" si="13"/>
        <v>1400</v>
      </c>
    </row>
    <row r="30" spans="1:19" s="22" customFormat="1" ht="14.25" x14ac:dyDescent="0.2">
      <c r="A30" s="46" t="s">
        <v>115</v>
      </c>
      <c r="B30" s="17" t="s">
        <v>19</v>
      </c>
      <c r="C30" s="18">
        <f>'Residential Calculations'!C30</f>
        <v>20</v>
      </c>
      <c r="D30" s="24">
        <f>'Residential Calculations'!E30</f>
        <v>3.9999999999999998E-6</v>
      </c>
      <c r="E30" s="18" t="str">
        <f>'Residential Calculations'!G30</f>
        <v>NA</v>
      </c>
      <c r="F30" s="21">
        <f t="shared" si="0"/>
        <v>24.528000000000002</v>
      </c>
      <c r="G30" s="20">
        <f t="shared" si="1"/>
        <v>70.08</v>
      </c>
      <c r="H30" s="21">
        <f t="shared" si="2"/>
        <v>24.528000000000002</v>
      </c>
      <c r="I30" s="19">
        <f t="shared" si="7"/>
        <v>25</v>
      </c>
      <c r="J30" s="43" t="str">
        <f t="shared" si="3"/>
        <v>Cancer</v>
      </c>
      <c r="K30" s="20">
        <f t="shared" si="8"/>
        <v>833.33333333333337</v>
      </c>
      <c r="L30" s="19">
        <f t="shared" si="9"/>
        <v>830</v>
      </c>
      <c r="M30" s="21">
        <f t="shared" si="10"/>
        <v>245.28000000000003</v>
      </c>
      <c r="N30" s="20">
        <f t="shared" si="4"/>
        <v>210.23999999999998</v>
      </c>
      <c r="O30" s="21">
        <f t="shared" si="5"/>
        <v>210.23999999999998</v>
      </c>
      <c r="P30" s="19">
        <f t="shared" si="11"/>
        <v>210</v>
      </c>
      <c r="Q30" s="19" t="str">
        <f t="shared" si="6"/>
        <v>Noncancer</v>
      </c>
      <c r="R30" s="20">
        <f t="shared" si="12"/>
        <v>7000</v>
      </c>
      <c r="S30" s="19">
        <f t="shared" si="13"/>
        <v>7000</v>
      </c>
    </row>
    <row r="31" spans="1:19" s="22" customFormat="1" ht="14.25" x14ac:dyDescent="0.2">
      <c r="A31" s="46" t="s">
        <v>114</v>
      </c>
      <c r="B31" s="17" t="s">
        <v>20</v>
      </c>
      <c r="C31" s="18">
        <f>'Residential Calculations'!C31</f>
        <v>20</v>
      </c>
      <c r="D31" s="24">
        <f>'Residential Calculations'!E31</f>
        <v>3.9999999999999998E-6</v>
      </c>
      <c r="E31" s="18" t="str">
        <f>'Residential Calculations'!G31</f>
        <v>NA</v>
      </c>
      <c r="F31" s="21">
        <f t="shared" si="0"/>
        <v>24.528000000000002</v>
      </c>
      <c r="G31" s="20">
        <f t="shared" si="1"/>
        <v>70.08</v>
      </c>
      <c r="H31" s="21">
        <f t="shared" si="2"/>
        <v>24.528000000000002</v>
      </c>
      <c r="I31" s="19">
        <f t="shared" si="7"/>
        <v>25</v>
      </c>
      <c r="J31" s="43" t="str">
        <f t="shared" si="3"/>
        <v>Cancer</v>
      </c>
      <c r="K31" s="20">
        <f t="shared" si="8"/>
        <v>833.33333333333337</v>
      </c>
      <c r="L31" s="19">
        <f t="shared" si="9"/>
        <v>830</v>
      </c>
      <c r="M31" s="21">
        <f t="shared" si="10"/>
        <v>245.28000000000003</v>
      </c>
      <c r="N31" s="20">
        <f t="shared" si="4"/>
        <v>210.23999999999998</v>
      </c>
      <c r="O31" s="21">
        <f t="shared" si="5"/>
        <v>210.23999999999998</v>
      </c>
      <c r="P31" s="19">
        <f t="shared" si="11"/>
        <v>210</v>
      </c>
      <c r="Q31" s="19" t="str">
        <f t="shared" si="6"/>
        <v>Noncancer</v>
      </c>
      <c r="R31" s="20">
        <f t="shared" si="12"/>
        <v>7000</v>
      </c>
      <c r="S31" s="19">
        <f t="shared" si="13"/>
        <v>7000</v>
      </c>
    </row>
    <row r="32" spans="1:19" s="22" customFormat="1" x14ac:dyDescent="0.2">
      <c r="A32" s="46" t="s">
        <v>104</v>
      </c>
      <c r="B32" s="17" t="s">
        <v>2</v>
      </c>
      <c r="C32" s="18" t="str">
        <f>'Residential Calculations'!C32</f>
        <v>NA</v>
      </c>
      <c r="D32" s="24" t="str">
        <f>'Residential Calculations'!E32</f>
        <v>NA</v>
      </c>
      <c r="E32" s="18" t="str">
        <f>'Residential Calculations'!G32</f>
        <v>NA</v>
      </c>
      <c r="F32" s="19" t="str">
        <f t="shared" si="0"/>
        <v>NA</v>
      </c>
      <c r="G32" s="20" t="str">
        <f t="shared" si="1"/>
        <v>NA</v>
      </c>
      <c r="H32" s="21" t="str">
        <f t="shared" si="2"/>
        <v>NA</v>
      </c>
      <c r="I32" s="19" t="str">
        <f t="shared" si="7"/>
        <v>NA</v>
      </c>
      <c r="J32" s="43" t="str">
        <f t="shared" si="3"/>
        <v>NA</v>
      </c>
      <c r="K32" s="20" t="str">
        <f t="shared" si="8"/>
        <v>NA</v>
      </c>
      <c r="L32" s="19" t="str">
        <f t="shared" si="9"/>
        <v>NA</v>
      </c>
      <c r="M32" s="19" t="str">
        <f t="shared" si="10"/>
        <v>NA</v>
      </c>
      <c r="N32" s="20" t="str">
        <f t="shared" si="4"/>
        <v>NA</v>
      </c>
      <c r="O32" s="21" t="str">
        <f t="shared" si="5"/>
        <v>NA</v>
      </c>
      <c r="P32" s="19" t="str">
        <f t="shared" si="11"/>
        <v>NA</v>
      </c>
      <c r="Q32" s="19" t="str">
        <f t="shared" si="6"/>
        <v>NA</v>
      </c>
      <c r="R32" s="20" t="str">
        <f t="shared" si="12"/>
        <v>NA</v>
      </c>
      <c r="S32" s="19" t="str">
        <f t="shared" si="13"/>
        <v>NA</v>
      </c>
    </row>
    <row r="33" spans="1:19" s="22" customFormat="1" x14ac:dyDescent="0.2">
      <c r="A33" s="46" t="s">
        <v>106</v>
      </c>
      <c r="B33" s="17" t="s">
        <v>110</v>
      </c>
      <c r="C33" s="18" t="str">
        <f>'Residential Calculations'!C33</f>
        <v>NA</v>
      </c>
      <c r="D33" s="24" t="str">
        <f>'Residential Calculations'!E33</f>
        <v>NA</v>
      </c>
      <c r="E33" s="18" t="str">
        <f>'Residential Calculations'!G33</f>
        <v>NA</v>
      </c>
      <c r="F33" s="19" t="str">
        <f t="shared" si="0"/>
        <v>NA</v>
      </c>
      <c r="G33" s="20" t="str">
        <f t="shared" si="1"/>
        <v>NA</v>
      </c>
      <c r="H33" s="21" t="str">
        <f t="shared" si="2"/>
        <v>NA</v>
      </c>
      <c r="I33" s="19" t="str">
        <f t="shared" si="7"/>
        <v>NA</v>
      </c>
      <c r="J33" s="43" t="str">
        <f t="shared" si="3"/>
        <v>NA</v>
      </c>
      <c r="K33" s="20" t="str">
        <f t="shared" si="8"/>
        <v>NA</v>
      </c>
      <c r="L33" s="19" t="str">
        <f t="shared" si="9"/>
        <v>NA</v>
      </c>
      <c r="M33" s="19" t="str">
        <f t="shared" si="10"/>
        <v>NA</v>
      </c>
      <c r="N33" s="20" t="str">
        <f t="shared" si="4"/>
        <v>NA</v>
      </c>
      <c r="O33" s="21" t="str">
        <f t="shared" si="5"/>
        <v>NA</v>
      </c>
      <c r="P33" s="19" t="str">
        <f t="shared" si="11"/>
        <v>NA</v>
      </c>
      <c r="Q33" s="19" t="str">
        <f t="shared" si="6"/>
        <v>NA</v>
      </c>
      <c r="R33" s="20" t="str">
        <f t="shared" si="12"/>
        <v>NA</v>
      </c>
      <c r="S33" s="19" t="str">
        <f t="shared" si="13"/>
        <v>NA</v>
      </c>
    </row>
    <row r="34" spans="1:19" s="22" customFormat="1" x14ac:dyDescent="0.2">
      <c r="A34" s="46" t="s">
        <v>92</v>
      </c>
      <c r="B34" s="17" t="s">
        <v>47</v>
      </c>
      <c r="C34" s="18">
        <f>'Residential Calculations'!C34</f>
        <v>70</v>
      </c>
      <c r="D34" s="24" t="str">
        <f>'Residential Calculations'!E34</f>
        <v>NA</v>
      </c>
      <c r="E34" s="18" t="str">
        <f>'Residential Calculations'!G34</f>
        <v>NA</v>
      </c>
      <c r="F34" s="19" t="str">
        <f t="shared" si="0"/>
        <v>NA</v>
      </c>
      <c r="G34" s="20">
        <f t="shared" si="1"/>
        <v>245.27999999999997</v>
      </c>
      <c r="H34" s="21">
        <f t="shared" si="2"/>
        <v>245.27999999999997</v>
      </c>
      <c r="I34" s="19">
        <f t="shared" si="7"/>
        <v>250</v>
      </c>
      <c r="J34" s="43" t="str">
        <f t="shared" si="3"/>
        <v>Noncancer</v>
      </c>
      <c r="K34" s="20">
        <f t="shared" si="8"/>
        <v>8333.3333333333339</v>
      </c>
      <c r="L34" s="19">
        <f t="shared" si="9"/>
        <v>8300</v>
      </c>
      <c r="M34" s="19" t="str">
        <f t="shared" si="10"/>
        <v>NA</v>
      </c>
      <c r="N34" s="20">
        <f t="shared" si="4"/>
        <v>735.83999999999992</v>
      </c>
      <c r="O34" s="21">
        <f t="shared" si="5"/>
        <v>735.83999999999992</v>
      </c>
      <c r="P34" s="19">
        <f t="shared" si="11"/>
        <v>740</v>
      </c>
      <c r="Q34" s="19" t="str">
        <f t="shared" si="6"/>
        <v>Noncancer</v>
      </c>
      <c r="R34" s="20">
        <f t="shared" si="12"/>
        <v>24666.666666666668</v>
      </c>
      <c r="S34" s="19">
        <f t="shared" si="13"/>
        <v>25000</v>
      </c>
    </row>
    <row r="35" spans="1:19" s="22" customFormat="1" x14ac:dyDescent="0.2">
      <c r="A35" s="46" t="s">
        <v>74</v>
      </c>
      <c r="B35" s="17" t="s">
        <v>26</v>
      </c>
      <c r="C35" s="18">
        <f>'Residential Calculations'!C35</f>
        <v>300</v>
      </c>
      <c r="D35" s="24">
        <f>'Residential Calculations'!E35</f>
        <v>2.5000000000000002E-6</v>
      </c>
      <c r="E35" s="18" t="str">
        <f>'Residential Calculations'!G35</f>
        <v>NA</v>
      </c>
      <c r="F35" s="21">
        <f t="shared" si="0"/>
        <v>39.244799999999998</v>
      </c>
      <c r="G35" s="20">
        <f t="shared" si="1"/>
        <v>1051.1999999999998</v>
      </c>
      <c r="H35" s="21">
        <f t="shared" si="2"/>
        <v>39.244799999999998</v>
      </c>
      <c r="I35" s="19">
        <f t="shared" si="7"/>
        <v>39</v>
      </c>
      <c r="J35" s="43" t="str">
        <f t="shared" si="3"/>
        <v>Cancer</v>
      </c>
      <c r="K35" s="20">
        <f t="shared" si="8"/>
        <v>1300</v>
      </c>
      <c r="L35" s="19">
        <f t="shared" si="9"/>
        <v>1300</v>
      </c>
      <c r="M35" s="20">
        <f t="shared" si="10"/>
        <v>392.44799999999998</v>
      </c>
      <c r="N35" s="20">
        <f t="shared" si="4"/>
        <v>3153.5999999999995</v>
      </c>
      <c r="O35" s="21">
        <f t="shared" si="5"/>
        <v>392.44799999999998</v>
      </c>
      <c r="P35" s="19">
        <f t="shared" si="11"/>
        <v>390</v>
      </c>
      <c r="Q35" s="19" t="str">
        <f t="shared" si="6"/>
        <v>Cancer</v>
      </c>
      <c r="R35" s="20">
        <f t="shared" si="12"/>
        <v>13000</v>
      </c>
      <c r="S35" s="19">
        <f t="shared" si="13"/>
        <v>13000</v>
      </c>
    </row>
    <row r="36" spans="1:19" s="22" customFormat="1" x14ac:dyDescent="0.2">
      <c r="A36" s="46" t="s">
        <v>75</v>
      </c>
      <c r="B36" s="17" t="s">
        <v>55</v>
      </c>
      <c r="C36" s="18" t="str">
        <f>'Residential Calculations'!C36</f>
        <v>NA</v>
      </c>
      <c r="D36" s="24" t="str">
        <f>'Residential Calculations'!E36</f>
        <v>NA</v>
      </c>
      <c r="E36" s="18" t="str">
        <f>'Residential Calculations'!G36</f>
        <v>NA</v>
      </c>
      <c r="F36" s="19" t="str">
        <f t="shared" si="0"/>
        <v>NA</v>
      </c>
      <c r="G36" s="20" t="str">
        <f t="shared" si="1"/>
        <v>NA</v>
      </c>
      <c r="H36" s="21" t="str">
        <f t="shared" si="2"/>
        <v>NA</v>
      </c>
      <c r="I36" s="19" t="str">
        <f t="shared" si="7"/>
        <v>NA</v>
      </c>
      <c r="J36" s="43" t="str">
        <f t="shared" si="3"/>
        <v>NA</v>
      </c>
      <c r="K36" s="20" t="str">
        <f t="shared" si="8"/>
        <v>NA</v>
      </c>
      <c r="L36" s="19" t="str">
        <f t="shared" si="9"/>
        <v>NA</v>
      </c>
      <c r="M36" s="19" t="str">
        <f t="shared" si="10"/>
        <v>NA</v>
      </c>
      <c r="N36" s="20" t="str">
        <f t="shared" si="4"/>
        <v>NA</v>
      </c>
      <c r="O36" s="21" t="str">
        <f t="shared" si="5"/>
        <v>NA</v>
      </c>
      <c r="P36" s="19" t="str">
        <f t="shared" si="11"/>
        <v>NA</v>
      </c>
      <c r="Q36" s="19" t="str">
        <f t="shared" si="6"/>
        <v>NA</v>
      </c>
      <c r="R36" s="20" t="str">
        <f t="shared" si="12"/>
        <v>NA</v>
      </c>
      <c r="S36" s="19" t="str">
        <f t="shared" si="13"/>
        <v>NA</v>
      </c>
    </row>
    <row r="37" spans="1:19" s="22" customFormat="1" x14ac:dyDescent="0.2">
      <c r="A37" s="46" t="s">
        <v>90</v>
      </c>
      <c r="B37" s="17" t="s">
        <v>53</v>
      </c>
      <c r="C37" s="18">
        <f>'Residential Calculations'!C37</f>
        <v>400</v>
      </c>
      <c r="D37" s="24" t="str">
        <f>'Residential Calculations'!E37</f>
        <v>NA</v>
      </c>
      <c r="E37" s="18" t="str">
        <f>'Residential Calculations'!G37</f>
        <v>NA</v>
      </c>
      <c r="F37" s="19" t="str">
        <f t="shared" si="0"/>
        <v>NA</v>
      </c>
      <c r="G37" s="20">
        <f t="shared" si="1"/>
        <v>1401.6</v>
      </c>
      <c r="H37" s="21">
        <f t="shared" si="2"/>
        <v>1401.6</v>
      </c>
      <c r="I37" s="19">
        <f t="shared" si="7"/>
        <v>1400</v>
      </c>
      <c r="J37" s="43" t="str">
        <f t="shared" si="3"/>
        <v>Noncancer</v>
      </c>
      <c r="K37" s="20">
        <f t="shared" si="8"/>
        <v>46666.666666666672</v>
      </c>
      <c r="L37" s="19">
        <f t="shared" si="9"/>
        <v>47000</v>
      </c>
      <c r="M37" s="19" t="str">
        <f t="shared" si="10"/>
        <v>NA</v>
      </c>
      <c r="N37" s="20">
        <f t="shared" si="4"/>
        <v>4204.7999999999993</v>
      </c>
      <c r="O37" s="21">
        <f t="shared" si="5"/>
        <v>4204.7999999999993</v>
      </c>
      <c r="P37" s="19">
        <f t="shared" si="11"/>
        <v>4200</v>
      </c>
      <c r="Q37" s="19" t="str">
        <f t="shared" si="6"/>
        <v>Noncancer</v>
      </c>
      <c r="R37" s="20">
        <f t="shared" si="12"/>
        <v>140000</v>
      </c>
      <c r="S37" s="19">
        <f t="shared" si="13"/>
        <v>140000</v>
      </c>
    </row>
    <row r="38" spans="1:19" s="22" customFormat="1" x14ac:dyDescent="0.2">
      <c r="A38" s="46" t="s">
        <v>113</v>
      </c>
      <c r="B38" s="17" t="s">
        <v>36</v>
      </c>
      <c r="C38" s="18" t="str">
        <f>'Residential Calculations'!C38</f>
        <v>NA</v>
      </c>
      <c r="D38" s="24" t="str">
        <f>'Residential Calculations'!E38</f>
        <v>NA</v>
      </c>
      <c r="E38" s="18" t="str">
        <f>'Residential Calculations'!G38</f>
        <v>NA</v>
      </c>
      <c r="F38" s="19" t="str">
        <f t="shared" si="0"/>
        <v>NA</v>
      </c>
      <c r="G38" s="20" t="str">
        <f t="shared" si="1"/>
        <v>NA</v>
      </c>
      <c r="H38" s="21" t="str">
        <f t="shared" si="2"/>
        <v>NA</v>
      </c>
      <c r="I38" s="19" t="str">
        <f t="shared" si="7"/>
        <v>NA</v>
      </c>
      <c r="J38" s="43" t="str">
        <f t="shared" si="3"/>
        <v>NA</v>
      </c>
      <c r="K38" s="20" t="str">
        <f t="shared" si="8"/>
        <v>NA</v>
      </c>
      <c r="L38" s="19" t="str">
        <f t="shared" si="9"/>
        <v>NA</v>
      </c>
      <c r="M38" s="19" t="str">
        <f t="shared" si="10"/>
        <v>NA</v>
      </c>
      <c r="N38" s="20" t="str">
        <f t="shared" si="4"/>
        <v>NA</v>
      </c>
      <c r="O38" s="21" t="str">
        <f t="shared" si="5"/>
        <v>NA</v>
      </c>
      <c r="P38" s="19" t="str">
        <f t="shared" si="11"/>
        <v>NA</v>
      </c>
      <c r="Q38" s="19" t="str">
        <f t="shared" si="6"/>
        <v>NA</v>
      </c>
      <c r="R38" s="20" t="str">
        <f t="shared" si="12"/>
        <v>NA</v>
      </c>
      <c r="S38" s="19" t="str">
        <f t="shared" si="13"/>
        <v>NA</v>
      </c>
    </row>
    <row r="39" spans="1:19" s="22" customFormat="1" x14ac:dyDescent="0.2">
      <c r="A39" s="46" t="s">
        <v>91</v>
      </c>
      <c r="B39" s="17" t="s">
        <v>40</v>
      </c>
      <c r="C39" s="18">
        <f>'Residential Calculations'!C39</f>
        <v>700</v>
      </c>
      <c r="D39" s="24" t="str">
        <f>'Residential Calculations'!E39</f>
        <v>NA</v>
      </c>
      <c r="E39" s="18" t="str">
        <f>'Residential Calculations'!G39</f>
        <v>NA</v>
      </c>
      <c r="F39" s="19" t="str">
        <f t="shared" si="0"/>
        <v>NA</v>
      </c>
      <c r="G39" s="20">
        <f t="shared" si="1"/>
        <v>2452.7999999999997</v>
      </c>
      <c r="H39" s="21">
        <f t="shared" si="2"/>
        <v>2452.7999999999997</v>
      </c>
      <c r="I39" s="19">
        <f t="shared" si="7"/>
        <v>2500</v>
      </c>
      <c r="J39" s="43" t="str">
        <f t="shared" si="3"/>
        <v>Noncancer</v>
      </c>
      <c r="K39" s="20">
        <f t="shared" si="8"/>
        <v>83333.333333333343</v>
      </c>
      <c r="L39" s="19">
        <f t="shared" si="9"/>
        <v>83000</v>
      </c>
      <c r="M39" s="19" t="str">
        <f t="shared" si="10"/>
        <v>NA</v>
      </c>
      <c r="N39" s="20">
        <f t="shared" si="4"/>
        <v>7358.3999999999987</v>
      </c>
      <c r="O39" s="21">
        <f t="shared" si="5"/>
        <v>7358.3999999999987</v>
      </c>
      <c r="P39" s="19">
        <f t="shared" si="11"/>
        <v>7400</v>
      </c>
      <c r="Q39" s="19" t="str">
        <f t="shared" si="6"/>
        <v>Noncancer</v>
      </c>
      <c r="R39" s="20">
        <f t="shared" si="12"/>
        <v>246666.66666666669</v>
      </c>
      <c r="S39" s="19">
        <f t="shared" si="13"/>
        <v>250000</v>
      </c>
    </row>
    <row r="40" spans="1:19" s="22" customFormat="1" x14ac:dyDescent="0.2">
      <c r="A40" s="46" t="s">
        <v>76</v>
      </c>
      <c r="B40" s="17" t="s">
        <v>49</v>
      </c>
      <c r="C40" s="18">
        <f>'Residential Calculations'!C40</f>
        <v>30</v>
      </c>
      <c r="D40" s="24" t="str">
        <f>'Residential Calculations'!E40</f>
        <v>NA</v>
      </c>
      <c r="E40" s="18" t="str">
        <f>'Residential Calculations'!G40</f>
        <v>NA</v>
      </c>
      <c r="F40" s="19" t="str">
        <f t="shared" si="0"/>
        <v>NA</v>
      </c>
      <c r="G40" s="20">
        <f t="shared" si="1"/>
        <v>105.11999999999999</v>
      </c>
      <c r="H40" s="21">
        <f t="shared" si="2"/>
        <v>105.11999999999999</v>
      </c>
      <c r="I40" s="19">
        <f t="shared" si="7"/>
        <v>110</v>
      </c>
      <c r="J40" s="43" t="str">
        <f t="shared" si="3"/>
        <v>Noncancer</v>
      </c>
      <c r="K40" s="20">
        <f t="shared" si="8"/>
        <v>3666.666666666667</v>
      </c>
      <c r="L40" s="19">
        <f t="shared" si="9"/>
        <v>3700</v>
      </c>
      <c r="M40" s="19" t="str">
        <f t="shared" si="10"/>
        <v>NA</v>
      </c>
      <c r="N40" s="20">
        <f t="shared" si="4"/>
        <v>315.35999999999996</v>
      </c>
      <c r="O40" s="21">
        <f t="shared" si="5"/>
        <v>315.35999999999996</v>
      </c>
      <c r="P40" s="19">
        <f t="shared" si="11"/>
        <v>320</v>
      </c>
      <c r="Q40" s="19" t="str">
        <f t="shared" si="6"/>
        <v>Noncancer</v>
      </c>
      <c r="R40" s="20">
        <f t="shared" si="12"/>
        <v>10666.666666666668</v>
      </c>
      <c r="S40" s="19">
        <f t="shared" si="13"/>
        <v>11000</v>
      </c>
    </row>
    <row r="41" spans="1:19" s="22" customFormat="1" x14ac:dyDescent="0.2">
      <c r="A41" s="46" t="s">
        <v>116</v>
      </c>
      <c r="B41" s="17" t="s">
        <v>107</v>
      </c>
      <c r="C41" s="18">
        <f>'Residential Calculations'!C41</f>
        <v>200</v>
      </c>
      <c r="D41" s="24" t="str">
        <f>'Residential Calculations'!E41</f>
        <v>NA</v>
      </c>
      <c r="E41" s="18" t="str">
        <f>'Residential Calculations'!G41</f>
        <v>NA</v>
      </c>
      <c r="F41" s="19" t="str">
        <f t="shared" si="0"/>
        <v>NA</v>
      </c>
      <c r="G41" s="20">
        <f t="shared" si="1"/>
        <v>700.8</v>
      </c>
      <c r="H41" s="21">
        <f t="shared" si="2"/>
        <v>700.8</v>
      </c>
      <c r="I41" s="43">
        <f t="shared" si="7"/>
        <v>700</v>
      </c>
      <c r="J41" s="43" t="str">
        <f t="shared" si="3"/>
        <v>Noncancer</v>
      </c>
      <c r="K41" s="20">
        <f t="shared" si="8"/>
        <v>23333.333333333336</v>
      </c>
      <c r="L41" s="19">
        <f t="shared" si="9"/>
        <v>23000</v>
      </c>
      <c r="M41" s="19" t="str">
        <f t="shared" si="10"/>
        <v>NA</v>
      </c>
      <c r="N41" s="20">
        <f t="shared" si="4"/>
        <v>2102.3999999999996</v>
      </c>
      <c r="O41" s="21">
        <f t="shared" si="5"/>
        <v>2102.3999999999996</v>
      </c>
      <c r="P41" s="19">
        <f t="shared" si="11"/>
        <v>2100</v>
      </c>
      <c r="Q41" s="19" t="str">
        <f t="shared" si="6"/>
        <v>Noncancer</v>
      </c>
      <c r="R41" s="20">
        <f t="shared" si="12"/>
        <v>70000</v>
      </c>
      <c r="S41" s="19">
        <f t="shared" si="13"/>
        <v>70000</v>
      </c>
    </row>
    <row r="42" spans="1:19" s="22" customFormat="1" x14ac:dyDescent="0.2">
      <c r="A42" s="46" t="s">
        <v>117</v>
      </c>
      <c r="B42" s="17" t="s">
        <v>39</v>
      </c>
      <c r="C42" s="18">
        <f>'Residential Calculations'!C42</f>
        <v>3000</v>
      </c>
      <c r="D42" s="24" t="str">
        <f>'Residential Calculations'!E42</f>
        <v>NA</v>
      </c>
      <c r="E42" s="18">
        <f>'Residential Calculations'!G42</f>
        <v>3000</v>
      </c>
      <c r="F42" s="19" t="str">
        <f t="shared" si="0"/>
        <v>NA</v>
      </c>
      <c r="G42" s="20">
        <f t="shared" si="1"/>
        <v>10511.999999999998</v>
      </c>
      <c r="H42" s="21">
        <f t="shared" si="2"/>
        <v>3000</v>
      </c>
      <c r="I42" s="43">
        <f t="shared" si="7"/>
        <v>3000</v>
      </c>
      <c r="J42" s="43" t="str">
        <f t="shared" si="3"/>
        <v>Acute</v>
      </c>
      <c r="K42" s="42">
        <f t="shared" si="8"/>
        <v>100000</v>
      </c>
      <c r="L42" s="43">
        <f t="shared" si="9"/>
        <v>100000</v>
      </c>
      <c r="M42" s="43" t="str">
        <f t="shared" si="10"/>
        <v>NA</v>
      </c>
      <c r="N42" s="42">
        <f t="shared" si="4"/>
        <v>31535.999999999996</v>
      </c>
      <c r="O42" s="41">
        <f t="shared" si="5"/>
        <v>3000</v>
      </c>
      <c r="P42" s="43">
        <f t="shared" si="11"/>
        <v>3000</v>
      </c>
      <c r="Q42" s="43" t="str">
        <f t="shared" si="6"/>
        <v>Acute</v>
      </c>
      <c r="R42" s="20">
        <f t="shared" si="12"/>
        <v>100000</v>
      </c>
      <c r="S42" s="19">
        <f t="shared" si="13"/>
        <v>100000</v>
      </c>
    </row>
    <row r="43" spans="1:19" s="22" customFormat="1" x14ac:dyDescent="0.2">
      <c r="A43" s="46" t="s">
        <v>118</v>
      </c>
      <c r="B43" s="17" t="s">
        <v>48</v>
      </c>
      <c r="C43" s="18">
        <f>'Residential Calculations'!C43</f>
        <v>3000</v>
      </c>
      <c r="D43" s="24" t="str">
        <f>'Residential Calculations'!E43</f>
        <v>NA</v>
      </c>
      <c r="E43" s="18" t="str">
        <f>'Residential Calculations'!G43</f>
        <v>NA</v>
      </c>
      <c r="F43" s="19" t="str">
        <f t="shared" si="0"/>
        <v>NA</v>
      </c>
      <c r="G43" s="20">
        <f t="shared" si="1"/>
        <v>10511.999999999998</v>
      </c>
      <c r="H43" s="21">
        <f t="shared" si="2"/>
        <v>10511.999999999998</v>
      </c>
      <c r="I43" s="43">
        <f t="shared" si="7"/>
        <v>11000</v>
      </c>
      <c r="J43" s="43" t="str">
        <f t="shared" si="3"/>
        <v>Noncancer</v>
      </c>
      <c r="K43" s="42">
        <f t="shared" si="8"/>
        <v>366666.66666666669</v>
      </c>
      <c r="L43" s="43">
        <f t="shared" si="9"/>
        <v>370000</v>
      </c>
      <c r="M43" s="43" t="str">
        <f t="shared" si="10"/>
        <v>NA</v>
      </c>
      <c r="N43" s="42">
        <f t="shared" si="4"/>
        <v>31535.999999999996</v>
      </c>
      <c r="O43" s="41">
        <f t="shared" si="5"/>
        <v>31535.999999999996</v>
      </c>
      <c r="P43" s="43">
        <f t="shared" si="11"/>
        <v>32000</v>
      </c>
      <c r="Q43" s="43" t="str">
        <f t="shared" si="6"/>
        <v>Noncancer</v>
      </c>
      <c r="R43" s="20">
        <f t="shared" si="12"/>
        <v>1066666.6666666667</v>
      </c>
      <c r="S43" s="19">
        <f t="shared" si="13"/>
        <v>1100000</v>
      </c>
    </row>
    <row r="44" spans="1:19" s="22" customFormat="1" x14ac:dyDescent="0.2">
      <c r="A44" s="46" t="s">
        <v>93</v>
      </c>
      <c r="B44" s="17" t="s">
        <v>41</v>
      </c>
      <c r="C44" s="18">
        <f>'Residential Calculations'!C44</f>
        <v>4000</v>
      </c>
      <c r="D44" s="24">
        <f>'Residential Calculations'!E44</f>
        <v>2.6E-7</v>
      </c>
      <c r="E44" s="18" t="str">
        <f>'Residential Calculations'!G44</f>
        <v>NA</v>
      </c>
      <c r="F44" s="20">
        <f t="shared" si="0"/>
        <v>377.35384615384612</v>
      </c>
      <c r="G44" s="20">
        <f t="shared" si="1"/>
        <v>14015.999999999998</v>
      </c>
      <c r="H44" s="21">
        <f t="shared" si="2"/>
        <v>377.35384615384612</v>
      </c>
      <c r="I44" s="43">
        <f t="shared" si="7"/>
        <v>380</v>
      </c>
      <c r="J44" s="43" t="str">
        <f t="shared" si="3"/>
        <v>Cancer</v>
      </c>
      <c r="K44" s="42">
        <f t="shared" si="8"/>
        <v>12666.666666666668</v>
      </c>
      <c r="L44" s="43">
        <f t="shared" si="9"/>
        <v>13000</v>
      </c>
      <c r="M44" s="41">
        <f t="shared" si="10"/>
        <v>3773.5384615384614</v>
      </c>
      <c r="N44" s="42">
        <f t="shared" si="4"/>
        <v>42047.999999999993</v>
      </c>
      <c r="O44" s="41">
        <f t="shared" si="5"/>
        <v>3773.5384615384614</v>
      </c>
      <c r="P44" s="43">
        <f t="shared" si="11"/>
        <v>3800</v>
      </c>
      <c r="Q44" s="43" t="str">
        <f t="shared" si="6"/>
        <v>Cancer</v>
      </c>
      <c r="R44" s="20">
        <f t="shared" si="12"/>
        <v>126666.66666666667</v>
      </c>
      <c r="S44" s="19">
        <f t="shared" si="13"/>
        <v>130000</v>
      </c>
    </row>
    <row r="45" spans="1:19" s="22" customFormat="1" x14ac:dyDescent="0.2">
      <c r="A45" s="46" t="s">
        <v>77</v>
      </c>
      <c r="B45" s="17" t="s">
        <v>9</v>
      </c>
      <c r="C45" s="18">
        <f>'Residential Calculations'!C45</f>
        <v>600</v>
      </c>
      <c r="D45" s="24">
        <f>'Residential Calculations'!E45</f>
        <v>1E-8</v>
      </c>
      <c r="E45" s="18">
        <f>'Residential Calculations'!G45</f>
        <v>2000</v>
      </c>
      <c r="F45" s="20">
        <f t="shared" si="0"/>
        <v>9811.1999999999989</v>
      </c>
      <c r="G45" s="20">
        <f t="shared" si="1"/>
        <v>2102.3999999999996</v>
      </c>
      <c r="H45" s="21">
        <f t="shared" si="2"/>
        <v>2000</v>
      </c>
      <c r="I45" s="43">
        <f t="shared" si="7"/>
        <v>2000</v>
      </c>
      <c r="J45" s="43" t="str">
        <f t="shared" si="3"/>
        <v>Acute</v>
      </c>
      <c r="K45" s="42">
        <f t="shared" si="8"/>
        <v>66666.666666666672</v>
      </c>
      <c r="L45" s="43">
        <f t="shared" si="9"/>
        <v>67000</v>
      </c>
      <c r="M45" s="43">
        <f t="shared" si="10"/>
        <v>98112</v>
      </c>
      <c r="N45" s="42">
        <f t="shared" si="4"/>
        <v>6307.1999999999989</v>
      </c>
      <c r="O45" s="41">
        <f t="shared" si="5"/>
        <v>2000</v>
      </c>
      <c r="P45" s="43">
        <f t="shared" si="11"/>
        <v>2000</v>
      </c>
      <c r="Q45" s="43" t="str">
        <f t="shared" si="6"/>
        <v>Acute</v>
      </c>
      <c r="R45" s="20">
        <f t="shared" si="12"/>
        <v>66666.666666666672</v>
      </c>
      <c r="S45" s="19">
        <f t="shared" si="13"/>
        <v>67000</v>
      </c>
    </row>
    <row r="46" spans="1:19" s="22" customFormat="1" ht="14.25" x14ac:dyDescent="0.2">
      <c r="A46" s="46" t="s">
        <v>291</v>
      </c>
      <c r="B46" s="17" t="s">
        <v>101</v>
      </c>
      <c r="C46" s="18">
        <f>'Residential Calculations'!C46</f>
        <v>2</v>
      </c>
      <c r="D46" s="24" t="str">
        <f>'Residential Calculations'!E46</f>
        <v>NA</v>
      </c>
      <c r="E46" s="18" t="str">
        <f>'Residential Calculations'!G46</f>
        <v>NA</v>
      </c>
      <c r="F46" s="19" t="str">
        <f t="shared" si="0"/>
        <v>NA</v>
      </c>
      <c r="G46" s="20">
        <f t="shared" si="1"/>
        <v>7.0079999999999991</v>
      </c>
      <c r="H46" s="21">
        <f t="shared" si="2"/>
        <v>7.0079999999999991</v>
      </c>
      <c r="I46" s="43">
        <f t="shared" si="7"/>
        <v>7</v>
      </c>
      <c r="J46" s="43" t="str">
        <f t="shared" si="3"/>
        <v>Noncancer</v>
      </c>
      <c r="K46" s="42">
        <f t="shared" si="8"/>
        <v>233.33333333333334</v>
      </c>
      <c r="L46" s="43">
        <f t="shared" si="9"/>
        <v>230</v>
      </c>
      <c r="M46" s="43" t="str">
        <f t="shared" si="10"/>
        <v>NA</v>
      </c>
      <c r="N46" s="42">
        <f t="shared" si="4"/>
        <v>21.023999999999997</v>
      </c>
      <c r="O46" s="41">
        <f t="shared" si="5"/>
        <v>21.023999999999997</v>
      </c>
      <c r="P46" s="43">
        <f t="shared" si="11"/>
        <v>21</v>
      </c>
      <c r="Q46" s="43" t="str">
        <f t="shared" si="6"/>
        <v>Noncancer</v>
      </c>
      <c r="R46" s="20">
        <f t="shared" si="12"/>
        <v>700</v>
      </c>
      <c r="S46" s="19">
        <f t="shared" si="13"/>
        <v>700</v>
      </c>
    </row>
    <row r="47" spans="1:19" s="22" customFormat="1" x14ac:dyDescent="0.2">
      <c r="A47" s="46" t="s">
        <v>111</v>
      </c>
      <c r="B47" s="17" t="s">
        <v>102</v>
      </c>
      <c r="C47" s="18">
        <f>'Residential Calculations'!C47</f>
        <v>9</v>
      </c>
      <c r="D47" s="24" t="str">
        <f>'Residential Calculations'!E47</f>
        <v>NA</v>
      </c>
      <c r="E47" s="18" t="str">
        <f>'Residential Calculations'!G47</f>
        <v>NA</v>
      </c>
      <c r="F47" s="19" t="str">
        <f t="shared" si="0"/>
        <v>NA</v>
      </c>
      <c r="G47" s="20">
        <f t="shared" si="1"/>
        <v>31.535999999999998</v>
      </c>
      <c r="H47" s="21">
        <f t="shared" si="2"/>
        <v>31.535999999999998</v>
      </c>
      <c r="I47" s="43">
        <f t="shared" si="7"/>
        <v>32</v>
      </c>
      <c r="J47" s="43" t="str">
        <f t="shared" si="3"/>
        <v>Noncancer</v>
      </c>
      <c r="K47" s="42">
        <f t="shared" si="8"/>
        <v>1066.6666666666667</v>
      </c>
      <c r="L47" s="43">
        <f t="shared" si="9"/>
        <v>1100</v>
      </c>
      <c r="M47" s="43" t="str">
        <f t="shared" si="10"/>
        <v>NA</v>
      </c>
      <c r="N47" s="42">
        <f t="shared" si="4"/>
        <v>94.60799999999999</v>
      </c>
      <c r="O47" s="41">
        <f t="shared" si="5"/>
        <v>94.60799999999999</v>
      </c>
      <c r="P47" s="43">
        <f t="shared" si="11"/>
        <v>95</v>
      </c>
      <c r="Q47" s="43" t="str">
        <f t="shared" si="6"/>
        <v>Noncancer</v>
      </c>
      <c r="R47" s="20">
        <f t="shared" si="12"/>
        <v>3166.666666666667</v>
      </c>
      <c r="S47" s="19">
        <f t="shared" si="13"/>
        <v>3200</v>
      </c>
    </row>
    <row r="48" spans="1:19" s="22" customFormat="1" x14ac:dyDescent="0.2">
      <c r="A48" s="46" t="s">
        <v>78</v>
      </c>
      <c r="B48" s="17" t="s">
        <v>54</v>
      </c>
      <c r="C48" s="18">
        <f>'Residential Calculations'!C48</f>
        <v>3000</v>
      </c>
      <c r="D48" s="24" t="str">
        <f>'Residential Calculations'!E48</f>
        <v>NA</v>
      </c>
      <c r="E48" s="18" t="str">
        <f>'Residential Calculations'!G48</f>
        <v>NA</v>
      </c>
      <c r="F48" s="19" t="str">
        <f t="shared" si="0"/>
        <v>NA</v>
      </c>
      <c r="G48" s="20">
        <f t="shared" si="1"/>
        <v>10511.999999999998</v>
      </c>
      <c r="H48" s="21">
        <f t="shared" si="2"/>
        <v>10511.999999999998</v>
      </c>
      <c r="I48" s="43">
        <f t="shared" si="7"/>
        <v>11000</v>
      </c>
      <c r="J48" s="43" t="str">
        <f t="shared" si="3"/>
        <v>Noncancer</v>
      </c>
      <c r="K48" s="42">
        <f t="shared" si="8"/>
        <v>366666.66666666669</v>
      </c>
      <c r="L48" s="43">
        <f t="shared" si="9"/>
        <v>370000</v>
      </c>
      <c r="M48" s="43" t="str">
        <f t="shared" si="10"/>
        <v>NA</v>
      </c>
      <c r="N48" s="42">
        <f t="shared" si="4"/>
        <v>31535.999999999996</v>
      </c>
      <c r="O48" s="41">
        <f t="shared" si="5"/>
        <v>31535.999999999996</v>
      </c>
      <c r="P48" s="43">
        <f t="shared" si="11"/>
        <v>32000</v>
      </c>
      <c r="Q48" s="43" t="str">
        <f t="shared" si="6"/>
        <v>Noncancer</v>
      </c>
      <c r="R48" s="20">
        <f t="shared" si="12"/>
        <v>1066666.6666666667</v>
      </c>
      <c r="S48" s="19">
        <f t="shared" si="13"/>
        <v>1100000</v>
      </c>
    </row>
    <row r="49" spans="1:19" s="22" customFormat="1" x14ac:dyDescent="0.2">
      <c r="A49" s="46" t="s">
        <v>79</v>
      </c>
      <c r="B49" s="17" t="s">
        <v>28</v>
      </c>
      <c r="C49" s="18">
        <f>'Residential Calculations'!C49</f>
        <v>900</v>
      </c>
      <c r="D49" s="24" t="str">
        <f>'Residential Calculations'!E49</f>
        <v>NA</v>
      </c>
      <c r="E49" s="18" t="str">
        <f>'Residential Calculations'!G49</f>
        <v>NA</v>
      </c>
      <c r="F49" s="19" t="str">
        <f t="shared" si="0"/>
        <v>NA</v>
      </c>
      <c r="G49" s="20">
        <f t="shared" si="1"/>
        <v>3153.5999999999995</v>
      </c>
      <c r="H49" s="21">
        <f t="shared" si="2"/>
        <v>3153.5999999999995</v>
      </c>
      <c r="I49" s="43">
        <f t="shared" si="7"/>
        <v>3200</v>
      </c>
      <c r="J49" s="43" t="str">
        <f t="shared" si="3"/>
        <v>Noncancer</v>
      </c>
      <c r="K49" s="42">
        <f t="shared" si="8"/>
        <v>106666.66666666667</v>
      </c>
      <c r="L49" s="43">
        <f t="shared" si="9"/>
        <v>110000</v>
      </c>
      <c r="M49" s="43" t="str">
        <f t="shared" si="10"/>
        <v>NA</v>
      </c>
      <c r="N49" s="42">
        <f t="shared" si="4"/>
        <v>9460.7999999999993</v>
      </c>
      <c r="O49" s="41">
        <f t="shared" si="5"/>
        <v>9460.7999999999993</v>
      </c>
      <c r="P49" s="43">
        <f t="shared" si="11"/>
        <v>9500</v>
      </c>
      <c r="Q49" s="43" t="str">
        <f t="shared" si="6"/>
        <v>Noncancer</v>
      </c>
      <c r="R49" s="20">
        <f t="shared" si="12"/>
        <v>316666.66666666669</v>
      </c>
      <c r="S49" s="19">
        <f t="shared" si="13"/>
        <v>320000</v>
      </c>
    </row>
    <row r="50" spans="1:19" s="22" customFormat="1" x14ac:dyDescent="0.2">
      <c r="A50" s="46" t="s">
        <v>80</v>
      </c>
      <c r="B50" s="17" t="s">
        <v>29</v>
      </c>
      <c r="C50" s="18" t="str">
        <f>'Residential Calculations'!C50</f>
        <v>NA</v>
      </c>
      <c r="D50" s="24" t="str">
        <f>'Residential Calculations'!E50</f>
        <v>NA</v>
      </c>
      <c r="E50" s="18" t="str">
        <f>'Residential Calculations'!G50</f>
        <v>NA</v>
      </c>
      <c r="F50" s="19" t="str">
        <f t="shared" si="0"/>
        <v>NA</v>
      </c>
      <c r="G50" s="20" t="str">
        <f t="shared" si="1"/>
        <v>NA</v>
      </c>
      <c r="H50" s="21" t="str">
        <f t="shared" si="2"/>
        <v>NA</v>
      </c>
      <c r="I50" s="43" t="str">
        <f t="shared" si="7"/>
        <v>NA</v>
      </c>
      <c r="J50" s="43" t="str">
        <f t="shared" si="3"/>
        <v>NA</v>
      </c>
      <c r="K50" s="42" t="str">
        <f t="shared" si="8"/>
        <v>NA</v>
      </c>
      <c r="L50" s="43" t="str">
        <f t="shared" si="9"/>
        <v>NA</v>
      </c>
      <c r="M50" s="43" t="str">
        <f t="shared" si="10"/>
        <v>NA</v>
      </c>
      <c r="N50" s="42" t="str">
        <f t="shared" si="4"/>
        <v>NA</v>
      </c>
      <c r="O50" s="41" t="str">
        <f t="shared" si="5"/>
        <v>NA</v>
      </c>
      <c r="P50" s="43" t="str">
        <f t="shared" si="11"/>
        <v>NA</v>
      </c>
      <c r="Q50" s="43" t="str">
        <f t="shared" si="6"/>
        <v>NA</v>
      </c>
      <c r="R50" s="20" t="str">
        <f t="shared" si="12"/>
        <v>NA</v>
      </c>
      <c r="S50" s="19" t="str">
        <f t="shared" si="13"/>
        <v>NA</v>
      </c>
    </row>
    <row r="51" spans="1:19" s="22" customFormat="1" x14ac:dyDescent="0.2">
      <c r="A51" s="46" t="s">
        <v>88</v>
      </c>
      <c r="B51" s="17" t="s">
        <v>24</v>
      </c>
      <c r="C51" s="18">
        <f>'Residential Calculations'!C51</f>
        <v>15</v>
      </c>
      <c r="D51" s="24">
        <f>'Residential Calculations'!E51</f>
        <v>3.0000000000000001E-6</v>
      </c>
      <c r="E51" s="18">
        <f>'Residential Calculations'!G51</f>
        <v>20000</v>
      </c>
      <c r="F51" s="21">
        <f t="shared" si="0"/>
        <v>32.703999999999994</v>
      </c>
      <c r="G51" s="20">
        <f t="shared" si="1"/>
        <v>52.559999999999995</v>
      </c>
      <c r="H51" s="21">
        <f t="shared" si="2"/>
        <v>32.703999999999994</v>
      </c>
      <c r="I51" s="43">
        <f t="shared" si="7"/>
        <v>33</v>
      </c>
      <c r="J51" s="43" t="str">
        <f t="shared" si="3"/>
        <v>Cancer</v>
      </c>
      <c r="K51" s="42">
        <f t="shared" si="8"/>
        <v>1100</v>
      </c>
      <c r="L51" s="43">
        <f t="shared" si="9"/>
        <v>1100</v>
      </c>
      <c r="M51" s="42">
        <f t="shared" si="10"/>
        <v>327.03999999999996</v>
      </c>
      <c r="N51" s="42">
        <f t="shared" si="4"/>
        <v>157.67999999999998</v>
      </c>
      <c r="O51" s="41">
        <f t="shared" si="5"/>
        <v>157.67999999999998</v>
      </c>
      <c r="P51" s="43">
        <f t="shared" si="11"/>
        <v>160</v>
      </c>
      <c r="Q51" s="43" t="str">
        <f t="shared" si="6"/>
        <v>Noncancer</v>
      </c>
      <c r="R51" s="20">
        <f t="shared" si="12"/>
        <v>5333.3333333333339</v>
      </c>
      <c r="S51" s="19">
        <f t="shared" si="13"/>
        <v>5300</v>
      </c>
    </row>
    <row r="52" spans="1:19" s="22" customFormat="1" x14ac:dyDescent="0.2">
      <c r="A52" s="46" t="s">
        <v>81</v>
      </c>
      <c r="B52" s="17" t="s">
        <v>37</v>
      </c>
      <c r="C52" s="18">
        <f>'Residential Calculations'!C52</f>
        <v>2000</v>
      </c>
      <c r="D52" s="24" t="str">
        <f>'Residential Calculations'!E52</f>
        <v>NA</v>
      </c>
      <c r="E52" s="18" t="str">
        <f>'Residential Calculations'!G52</f>
        <v>NA</v>
      </c>
      <c r="F52" s="19" t="str">
        <f t="shared" si="0"/>
        <v>NA</v>
      </c>
      <c r="G52" s="20">
        <f t="shared" si="1"/>
        <v>7007.9999999999991</v>
      </c>
      <c r="H52" s="21">
        <f t="shared" si="2"/>
        <v>7007.9999999999991</v>
      </c>
      <c r="I52" s="43">
        <f t="shared" si="7"/>
        <v>7000</v>
      </c>
      <c r="J52" s="43" t="str">
        <f t="shared" si="3"/>
        <v>Noncancer</v>
      </c>
      <c r="K52" s="42">
        <f t="shared" si="8"/>
        <v>233333.33333333334</v>
      </c>
      <c r="L52" s="43">
        <f t="shared" si="9"/>
        <v>230000</v>
      </c>
      <c r="M52" s="43" t="str">
        <f t="shared" si="10"/>
        <v>NA</v>
      </c>
      <c r="N52" s="42">
        <f t="shared" si="4"/>
        <v>21023.999999999996</v>
      </c>
      <c r="O52" s="41">
        <f t="shared" si="5"/>
        <v>21023.999999999996</v>
      </c>
      <c r="P52" s="43">
        <f t="shared" si="11"/>
        <v>21000</v>
      </c>
      <c r="Q52" s="43" t="str">
        <f t="shared" si="6"/>
        <v>Noncancer</v>
      </c>
      <c r="R52" s="20">
        <f t="shared" si="12"/>
        <v>700000</v>
      </c>
      <c r="S52" s="19">
        <f t="shared" si="13"/>
        <v>700000</v>
      </c>
    </row>
    <row r="53" spans="1:19" s="22" customFormat="1" x14ac:dyDescent="0.2">
      <c r="A53" s="46" t="s">
        <v>82</v>
      </c>
      <c r="B53" s="17" t="s">
        <v>21</v>
      </c>
      <c r="C53" s="18">
        <f>'Residential Calculations'!C53</f>
        <v>4000</v>
      </c>
      <c r="D53" s="24" t="str">
        <f>'Residential Calculations'!E53</f>
        <v>NA</v>
      </c>
      <c r="E53" s="18">
        <f>'Residential Calculations'!G53</f>
        <v>5000</v>
      </c>
      <c r="F53" s="19" t="str">
        <f t="shared" si="0"/>
        <v>NA</v>
      </c>
      <c r="G53" s="20">
        <f t="shared" si="1"/>
        <v>14015.999999999998</v>
      </c>
      <c r="H53" s="21">
        <f t="shared" si="2"/>
        <v>5000</v>
      </c>
      <c r="I53" s="43">
        <f t="shared" si="7"/>
        <v>5000</v>
      </c>
      <c r="J53" s="43" t="str">
        <f t="shared" si="3"/>
        <v>Acute</v>
      </c>
      <c r="K53" s="42">
        <f t="shared" si="8"/>
        <v>166666.66666666669</v>
      </c>
      <c r="L53" s="43">
        <f t="shared" si="9"/>
        <v>170000</v>
      </c>
      <c r="M53" s="43" t="str">
        <f t="shared" si="10"/>
        <v>NA</v>
      </c>
      <c r="N53" s="42">
        <f t="shared" si="4"/>
        <v>42047.999999999993</v>
      </c>
      <c r="O53" s="41">
        <f t="shared" si="5"/>
        <v>5000</v>
      </c>
      <c r="P53" s="43">
        <f t="shared" si="11"/>
        <v>5000</v>
      </c>
      <c r="Q53" s="43" t="str">
        <f t="shared" si="6"/>
        <v>Acute</v>
      </c>
      <c r="R53" s="20">
        <f t="shared" si="12"/>
        <v>166666.66666666669</v>
      </c>
      <c r="S53" s="19">
        <f t="shared" si="13"/>
        <v>170000</v>
      </c>
    </row>
    <row r="54" spans="1:19" s="22" customFormat="1" x14ac:dyDescent="0.2">
      <c r="A54" s="46" t="s">
        <v>83</v>
      </c>
      <c r="B54" s="17" t="s">
        <v>35</v>
      </c>
      <c r="C54" s="18">
        <f>'Residential Calculations'!C54</f>
        <v>2</v>
      </c>
      <c r="D54" s="24" t="str">
        <f>'Residential Calculations'!E54</f>
        <v>NA</v>
      </c>
      <c r="E54" s="18" t="str">
        <f>'Residential Calculations'!G54</f>
        <v>NA</v>
      </c>
      <c r="F54" s="19" t="str">
        <f t="shared" si="0"/>
        <v>NA</v>
      </c>
      <c r="G54" s="21">
        <f t="shared" si="1"/>
        <v>7.0079999999999991</v>
      </c>
      <c r="H54" s="21">
        <f t="shared" si="2"/>
        <v>7.0079999999999991</v>
      </c>
      <c r="I54" s="41">
        <f t="shared" si="7"/>
        <v>7</v>
      </c>
      <c r="J54" s="43" t="str">
        <f t="shared" si="3"/>
        <v>Noncancer</v>
      </c>
      <c r="K54" s="42">
        <f t="shared" si="8"/>
        <v>233.33333333333334</v>
      </c>
      <c r="L54" s="43">
        <f t="shared" si="9"/>
        <v>230</v>
      </c>
      <c r="M54" s="43" t="str">
        <f t="shared" si="10"/>
        <v>NA</v>
      </c>
      <c r="N54" s="42">
        <f t="shared" si="4"/>
        <v>21.023999999999997</v>
      </c>
      <c r="O54" s="41">
        <f t="shared" si="5"/>
        <v>21.023999999999997</v>
      </c>
      <c r="P54" s="43">
        <f t="shared" si="11"/>
        <v>21</v>
      </c>
      <c r="Q54" s="43" t="str">
        <f t="shared" si="6"/>
        <v>Noncancer</v>
      </c>
      <c r="R54" s="20">
        <f t="shared" si="12"/>
        <v>700</v>
      </c>
      <c r="S54" s="19">
        <f t="shared" si="13"/>
        <v>700</v>
      </c>
    </row>
    <row r="55" spans="1:19" s="22" customFormat="1" x14ac:dyDescent="0.2">
      <c r="A55" s="46" t="s">
        <v>94</v>
      </c>
      <c r="B55" s="17" t="s">
        <v>13</v>
      </c>
      <c r="C55" s="18">
        <f>'Residential Calculations'!C55</f>
        <v>5000</v>
      </c>
      <c r="D55" s="24" t="str">
        <f>'Residential Calculations'!E55</f>
        <v>NA</v>
      </c>
      <c r="E55" s="18">
        <f>'Residential Calculations'!G55</f>
        <v>6000</v>
      </c>
      <c r="F55" s="19" t="str">
        <f t="shared" si="0"/>
        <v>NA</v>
      </c>
      <c r="G55" s="20">
        <f t="shared" si="1"/>
        <v>17519.999999999996</v>
      </c>
      <c r="H55" s="21">
        <f t="shared" si="2"/>
        <v>6000</v>
      </c>
      <c r="I55" s="43">
        <f t="shared" si="7"/>
        <v>6000</v>
      </c>
      <c r="J55" s="43" t="str">
        <f t="shared" si="3"/>
        <v>Acute</v>
      </c>
      <c r="K55" s="42">
        <f t="shared" si="8"/>
        <v>200000</v>
      </c>
      <c r="L55" s="43">
        <f t="shared" si="9"/>
        <v>200000</v>
      </c>
      <c r="M55" s="43" t="str">
        <f t="shared" si="10"/>
        <v>NA</v>
      </c>
      <c r="N55" s="42">
        <f t="shared" si="4"/>
        <v>52559.999999999993</v>
      </c>
      <c r="O55" s="41">
        <f t="shared" si="5"/>
        <v>6000</v>
      </c>
      <c r="P55" s="43">
        <f t="shared" si="11"/>
        <v>6000</v>
      </c>
      <c r="Q55" s="43" t="str">
        <f t="shared" si="6"/>
        <v>Acute</v>
      </c>
      <c r="R55" s="20">
        <f t="shared" si="12"/>
        <v>200000</v>
      </c>
      <c r="S55" s="19">
        <f t="shared" si="13"/>
        <v>200000</v>
      </c>
    </row>
    <row r="56" spans="1:19" s="22" customFormat="1" x14ac:dyDescent="0.2">
      <c r="A56" s="46" t="s">
        <v>84</v>
      </c>
      <c r="B56" s="17" t="s">
        <v>22</v>
      </c>
      <c r="C56" s="125">
        <f>'Residential Calculations'!C56</f>
        <v>0.2</v>
      </c>
      <c r="D56" s="24" t="str">
        <f>'Residential Calculations'!E56</f>
        <v>NA</v>
      </c>
      <c r="E56" s="18" t="str">
        <f>'Residential Calculations'!G56</f>
        <v>NA</v>
      </c>
      <c r="F56" s="19" t="str">
        <f t="shared" si="0"/>
        <v>NA</v>
      </c>
      <c r="G56" s="21">
        <f t="shared" si="1"/>
        <v>0.70079999999999987</v>
      </c>
      <c r="H56" s="21">
        <f t="shared" si="2"/>
        <v>0.70079999999999987</v>
      </c>
      <c r="I56" s="43">
        <f t="shared" si="7"/>
        <v>0.7</v>
      </c>
      <c r="J56" s="43" t="str">
        <f t="shared" si="3"/>
        <v>Noncancer</v>
      </c>
      <c r="K56" s="42">
        <f t="shared" si="8"/>
        <v>23.333333333333332</v>
      </c>
      <c r="L56" s="43">
        <f t="shared" si="9"/>
        <v>23</v>
      </c>
      <c r="M56" s="43" t="str">
        <f t="shared" si="10"/>
        <v>NA</v>
      </c>
      <c r="N56" s="41">
        <f t="shared" si="4"/>
        <v>2.1024000000000003</v>
      </c>
      <c r="O56" s="41">
        <f t="shared" si="5"/>
        <v>2.1024000000000003</v>
      </c>
      <c r="P56" s="43">
        <f t="shared" si="11"/>
        <v>2.1</v>
      </c>
      <c r="Q56" s="43" t="str">
        <f t="shared" si="6"/>
        <v>Noncancer</v>
      </c>
      <c r="R56" s="20">
        <f t="shared" si="12"/>
        <v>70</v>
      </c>
      <c r="S56" s="19">
        <f t="shared" si="13"/>
        <v>70</v>
      </c>
    </row>
    <row r="57" spans="1:19" s="22" customFormat="1" x14ac:dyDescent="0.2">
      <c r="A57" s="46" t="s">
        <v>100</v>
      </c>
      <c r="B57" s="17" t="s">
        <v>18</v>
      </c>
      <c r="C57" s="18">
        <f>'Residential Calculations'!C57</f>
        <v>2</v>
      </c>
      <c r="D57" s="24">
        <f>'Residential Calculations'!E57</f>
        <v>4.0999999999999997E-6</v>
      </c>
      <c r="E57" s="18" t="str">
        <f>'Residential Calculations'!G57</f>
        <v>NA</v>
      </c>
      <c r="F57" s="21">
        <f t="shared" si="0"/>
        <v>23.929756097560976</v>
      </c>
      <c r="G57" s="21">
        <f t="shared" si="1"/>
        <v>7.0079999999999991</v>
      </c>
      <c r="H57" s="21">
        <f t="shared" si="2"/>
        <v>7.0079999999999991</v>
      </c>
      <c r="I57" s="41">
        <f t="shared" si="7"/>
        <v>7</v>
      </c>
      <c r="J57" s="43" t="str">
        <f t="shared" si="3"/>
        <v>Noncancer</v>
      </c>
      <c r="K57" s="42">
        <f t="shared" si="8"/>
        <v>233.33333333333334</v>
      </c>
      <c r="L57" s="43">
        <f t="shared" si="9"/>
        <v>230</v>
      </c>
      <c r="M57" s="42">
        <f t="shared" si="10"/>
        <v>239.29756097560977</v>
      </c>
      <c r="N57" s="42">
        <f t="shared" si="4"/>
        <v>21.023999999999997</v>
      </c>
      <c r="O57" s="41">
        <f t="shared" si="5"/>
        <v>21.023999999999997</v>
      </c>
      <c r="P57" s="43">
        <f t="shared" si="11"/>
        <v>21</v>
      </c>
      <c r="Q57" s="43" t="str">
        <f t="shared" si="6"/>
        <v>Noncancer</v>
      </c>
      <c r="R57" s="20">
        <f t="shared" si="12"/>
        <v>700</v>
      </c>
      <c r="S57" s="19">
        <f t="shared" si="13"/>
        <v>700</v>
      </c>
    </row>
    <row r="58" spans="1:19" s="22" customFormat="1" ht="14.25" x14ac:dyDescent="0.2">
      <c r="A58" s="46" t="s">
        <v>180</v>
      </c>
      <c r="B58" s="17" t="s">
        <v>6</v>
      </c>
      <c r="C58" s="18">
        <f>'Residential Calculations'!C58</f>
        <v>1000</v>
      </c>
      <c r="D58" s="24" t="str">
        <f>'Residential Calculations'!E58</f>
        <v>NA</v>
      </c>
      <c r="E58" s="18" t="str">
        <f>'Residential Calculations'!G58</f>
        <v>NA</v>
      </c>
      <c r="F58" s="19" t="str">
        <f t="shared" si="0"/>
        <v>NA</v>
      </c>
      <c r="G58" s="20">
        <f t="shared" si="1"/>
        <v>3503.9999999999995</v>
      </c>
      <c r="H58" s="21">
        <f t="shared" si="2"/>
        <v>3503.9999999999995</v>
      </c>
      <c r="I58" s="19">
        <f t="shared" si="7"/>
        <v>3500</v>
      </c>
      <c r="J58" s="43" t="str">
        <f t="shared" si="3"/>
        <v>Noncancer</v>
      </c>
      <c r="K58" s="20">
        <f t="shared" si="8"/>
        <v>116666.66666666667</v>
      </c>
      <c r="L58" s="19">
        <f t="shared" si="9"/>
        <v>120000</v>
      </c>
      <c r="M58" s="19" t="str">
        <f t="shared" si="10"/>
        <v>NA</v>
      </c>
      <c r="N58" s="20">
        <f t="shared" si="4"/>
        <v>10511.999999999998</v>
      </c>
      <c r="O58" s="21">
        <f t="shared" si="5"/>
        <v>10511.999999999998</v>
      </c>
      <c r="P58" s="19">
        <f t="shared" si="11"/>
        <v>11000</v>
      </c>
      <c r="Q58" s="19" t="str">
        <f t="shared" si="6"/>
        <v>Noncancer</v>
      </c>
      <c r="R58" s="20">
        <f t="shared" si="12"/>
        <v>366666.66666666669</v>
      </c>
      <c r="S58" s="19">
        <f t="shared" si="13"/>
        <v>370000</v>
      </c>
    </row>
    <row r="59" spans="1:19" s="22" customFormat="1" x14ac:dyDescent="0.2">
      <c r="A59" s="46" t="s">
        <v>89</v>
      </c>
      <c r="B59" s="17" t="s">
        <v>8</v>
      </c>
      <c r="C59" s="18">
        <f>'Residential Calculations'!C59</f>
        <v>5000</v>
      </c>
      <c r="D59" s="24" t="str">
        <f>'Residential Calculations'!E59</f>
        <v>NA</v>
      </c>
      <c r="E59" s="18" t="str">
        <f>'Residential Calculations'!G59</f>
        <v>NA</v>
      </c>
      <c r="F59" s="19" t="str">
        <f t="shared" si="0"/>
        <v>NA</v>
      </c>
      <c r="G59" s="20">
        <f t="shared" si="1"/>
        <v>17519.999999999996</v>
      </c>
      <c r="H59" s="21">
        <f t="shared" si="2"/>
        <v>17519.999999999996</v>
      </c>
      <c r="I59" s="19">
        <f t="shared" si="7"/>
        <v>18000</v>
      </c>
      <c r="J59" s="43" t="str">
        <f t="shared" si="3"/>
        <v>Noncancer</v>
      </c>
      <c r="K59" s="20">
        <f t="shared" si="8"/>
        <v>600000</v>
      </c>
      <c r="L59" s="19">
        <f t="shared" si="9"/>
        <v>600000</v>
      </c>
      <c r="M59" s="19" t="str">
        <f t="shared" si="10"/>
        <v>NA</v>
      </c>
      <c r="N59" s="20">
        <f t="shared" si="4"/>
        <v>52559.999999999993</v>
      </c>
      <c r="O59" s="21">
        <f t="shared" si="5"/>
        <v>52559.999999999993</v>
      </c>
      <c r="P59" s="19">
        <f t="shared" si="11"/>
        <v>53000</v>
      </c>
      <c r="Q59" s="19" t="str">
        <f t="shared" si="6"/>
        <v>Noncancer</v>
      </c>
      <c r="R59" s="20">
        <f t="shared" si="12"/>
        <v>1766666.6666666667</v>
      </c>
      <c r="S59" s="19">
        <f t="shared" si="13"/>
        <v>1800000</v>
      </c>
    </row>
    <row r="60" spans="1:19" s="22" customFormat="1" x14ac:dyDescent="0.2">
      <c r="A60" s="46" t="s">
        <v>85</v>
      </c>
      <c r="B60" s="17" t="s">
        <v>31</v>
      </c>
      <c r="C60" s="18">
        <f>'Residential Calculations'!C60</f>
        <v>60</v>
      </c>
      <c r="D60" s="24" t="str">
        <f>'Residential Calculations'!E60</f>
        <v>NA</v>
      </c>
      <c r="E60" s="18" t="str">
        <f>'Residential Calculations'!G60</f>
        <v>NA</v>
      </c>
      <c r="F60" s="19" t="str">
        <f t="shared" si="0"/>
        <v>NA</v>
      </c>
      <c r="G60" s="20">
        <f t="shared" si="1"/>
        <v>210.23999999999998</v>
      </c>
      <c r="H60" s="21">
        <f t="shared" si="2"/>
        <v>210.23999999999998</v>
      </c>
      <c r="I60" s="19">
        <f t="shared" si="7"/>
        <v>210</v>
      </c>
      <c r="J60" s="43" t="str">
        <f t="shared" si="3"/>
        <v>Noncancer</v>
      </c>
      <c r="K60" s="20">
        <f t="shared" si="8"/>
        <v>7000</v>
      </c>
      <c r="L60" s="19">
        <f t="shared" si="9"/>
        <v>7000</v>
      </c>
      <c r="M60" s="19" t="str">
        <f t="shared" si="10"/>
        <v>NA</v>
      </c>
      <c r="N60" s="20">
        <f t="shared" si="4"/>
        <v>630.71999999999991</v>
      </c>
      <c r="O60" s="21">
        <f t="shared" si="5"/>
        <v>630.71999999999991</v>
      </c>
      <c r="P60" s="19">
        <f t="shared" si="11"/>
        <v>630</v>
      </c>
      <c r="Q60" s="19" t="str">
        <f t="shared" si="6"/>
        <v>Noncancer</v>
      </c>
      <c r="R60" s="20">
        <f t="shared" si="12"/>
        <v>21000</v>
      </c>
      <c r="S60" s="19">
        <f t="shared" si="13"/>
        <v>21000</v>
      </c>
    </row>
    <row r="61" spans="1:19" s="22" customFormat="1" x14ac:dyDescent="0.2">
      <c r="A61" s="46" t="s">
        <v>86</v>
      </c>
      <c r="B61" s="17" t="s">
        <v>30</v>
      </c>
      <c r="C61" s="18">
        <f>'Residential Calculations'!C61</f>
        <v>60</v>
      </c>
      <c r="D61" s="24" t="str">
        <f>'Residential Calculations'!E61</f>
        <v>NA</v>
      </c>
      <c r="E61" s="18" t="str">
        <f>'Residential Calculations'!G61</f>
        <v>NA</v>
      </c>
      <c r="F61" s="19" t="str">
        <f t="shared" si="0"/>
        <v>NA</v>
      </c>
      <c r="G61" s="20">
        <f t="shared" si="1"/>
        <v>210.23999999999998</v>
      </c>
      <c r="H61" s="21">
        <f t="shared" si="2"/>
        <v>210.23999999999998</v>
      </c>
      <c r="I61" s="43">
        <f t="shared" si="7"/>
        <v>210</v>
      </c>
      <c r="J61" s="43" t="str">
        <f t="shared" si="3"/>
        <v>Noncancer</v>
      </c>
      <c r="K61" s="42">
        <f t="shared" si="8"/>
        <v>7000</v>
      </c>
      <c r="L61" s="43">
        <f t="shared" si="9"/>
        <v>7000</v>
      </c>
      <c r="M61" s="43" t="str">
        <f t="shared" si="10"/>
        <v>NA</v>
      </c>
      <c r="N61" s="42">
        <f t="shared" si="4"/>
        <v>630.71999999999991</v>
      </c>
      <c r="O61" s="41">
        <f t="shared" si="5"/>
        <v>630.71999999999991</v>
      </c>
      <c r="P61" s="43">
        <f t="shared" si="11"/>
        <v>630</v>
      </c>
      <c r="Q61" s="43" t="str">
        <f t="shared" si="6"/>
        <v>Noncancer</v>
      </c>
      <c r="R61" s="42">
        <f t="shared" si="12"/>
        <v>21000</v>
      </c>
      <c r="S61" s="19">
        <f t="shared" si="13"/>
        <v>21000</v>
      </c>
    </row>
    <row r="62" spans="1:19" s="22" customFormat="1" x14ac:dyDescent="0.2">
      <c r="A62" s="46" t="s">
        <v>95</v>
      </c>
      <c r="B62" s="17" t="s">
        <v>45</v>
      </c>
      <c r="C62" s="18">
        <f>'Residential Calculations'!C62</f>
        <v>1100</v>
      </c>
      <c r="D62" s="24" t="str">
        <f>'Residential Calculations'!E62</f>
        <v>NA</v>
      </c>
      <c r="E62" s="18">
        <f>'Residential Calculations'!G62</f>
        <v>3500</v>
      </c>
      <c r="F62" s="19" t="str">
        <f t="shared" si="0"/>
        <v>NA</v>
      </c>
      <c r="G62" s="20">
        <f t="shared" si="1"/>
        <v>3854.3999999999996</v>
      </c>
      <c r="H62" s="21">
        <f t="shared" si="2"/>
        <v>3500</v>
      </c>
      <c r="I62" s="43">
        <f t="shared" si="7"/>
        <v>3500</v>
      </c>
      <c r="J62" s="43" t="str">
        <f t="shared" si="3"/>
        <v>Acute</v>
      </c>
      <c r="K62" s="42">
        <f t="shared" si="8"/>
        <v>116666.66666666667</v>
      </c>
      <c r="L62" s="43">
        <f t="shared" si="9"/>
        <v>120000</v>
      </c>
      <c r="M62" s="43" t="str">
        <f t="shared" si="10"/>
        <v>NA</v>
      </c>
      <c r="N62" s="42">
        <f t="shared" si="4"/>
        <v>11563.199999999999</v>
      </c>
      <c r="O62" s="41">
        <f t="shared" si="5"/>
        <v>3500</v>
      </c>
      <c r="P62" s="43">
        <f t="shared" si="11"/>
        <v>3500</v>
      </c>
      <c r="Q62" s="43" t="str">
        <f t="shared" si="6"/>
        <v>Acute</v>
      </c>
      <c r="R62" s="42">
        <f t="shared" si="12"/>
        <v>116666.66666666667</v>
      </c>
      <c r="S62" s="19">
        <f t="shared" si="13"/>
        <v>120000</v>
      </c>
    </row>
    <row r="63" spans="1:19" s="22" customFormat="1" ht="14.25" x14ac:dyDescent="0.2">
      <c r="A63" s="46" t="s">
        <v>215</v>
      </c>
      <c r="B63" s="17" t="s">
        <v>3</v>
      </c>
      <c r="C63" s="18">
        <f>'Residential Calculations'!C63</f>
        <v>50</v>
      </c>
      <c r="D63" s="24">
        <f>'Residential Calculations'!E63</f>
        <v>4.4000000000000002E-6</v>
      </c>
      <c r="E63" s="18" t="str">
        <f>'Residential Calculations'!G63</f>
        <v>NA</v>
      </c>
      <c r="F63" s="21">
        <f>IF(D63="NA","NA",(0.00001*25550/(D63*25*250*(10/24))))</f>
        <v>22.298181818181817</v>
      </c>
      <c r="G63" s="20">
        <f t="shared" si="1"/>
        <v>175.2</v>
      </c>
      <c r="H63" s="21">
        <f t="shared" si="2"/>
        <v>22.298181818181817</v>
      </c>
      <c r="I63" s="19">
        <f t="shared" si="7"/>
        <v>22</v>
      </c>
      <c r="J63" s="43" t="str">
        <f t="shared" si="3"/>
        <v>Cancer</v>
      </c>
      <c r="K63" s="20">
        <f t="shared" si="8"/>
        <v>733.33333333333337</v>
      </c>
      <c r="L63" s="19">
        <f t="shared" si="9"/>
        <v>730</v>
      </c>
      <c r="M63" s="20">
        <f t="shared" si="10"/>
        <v>222.98181818181817</v>
      </c>
      <c r="N63" s="20">
        <f t="shared" si="4"/>
        <v>525.59999999999991</v>
      </c>
      <c r="O63" s="21">
        <f t="shared" si="5"/>
        <v>222.98181818181817</v>
      </c>
      <c r="P63" s="19">
        <f t="shared" si="11"/>
        <v>220</v>
      </c>
      <c r="Q63" s="19" t="str">
        <f t="shared" si="6"/>
        <v>Cancer</v>
      </c>
      <c r="R63" s="20">
        <f t="shared" si="12"/>
        <v>7333.3333333333339</v>
      </c>
      <c r="S63" s="19">
        <f t="shared" si="13"/>
        <v>7300</v>
      </c>
    </row>
    <row r="64" spans="1:19" s="22" customFormat="1" ht="14.25" x14ac:dyDescent="0.2">
      <c r="A64" s="46" t="s">
        <v>213</v>
      </c>
      <c r="B64" s="17" t="s">
        <v>56</v>
      </c>
      <c r="C64" s="18">
        <f>'Residential Calculations'!C64</f>
        <v>100</v>
      </c>
      <c r="D64" s="24" t="str">
        <f>'Residential Calculations'!E64</f>
        <v>NA</v>
      </c>
      <c r="E64" s="18" t="str">
        <f>'Residential Calculations'!G64</f>
        <v>NA</v>
      </c>
      <c r="F64" s="19" t="str">
        <f t="shared" si="0"/>
        <v>NA</v>
      </c>
      <c r="G64" s="20">
        <f t="shared" si="1"/>
        <v>350.4</v>
      </c>
      <c r="H64" s="21">
        <f t="shared" si="2"/>
        <v>350.4</v>
      </c>
      <c r="I64" s="19">
        <f t="shared" si="7"/>
        <v>350</v>
      </c>
      <c r="J64" s="43" t="str">
        <f t="shared" si="3"/>
        <v>Noncancer</v>
      </c>
      <c r="K64" s="20">
        <f t="shared" si="8"/>
        <v>11666.666666666668</v>
      </c>
      <c r="L64" s="19">
        <f t="shared" si="9"/>
        <v>12000</v>
      </c>
      <c r="M64" s="19" t="str">
        <f t="shared" si="10"/>
        <v>NA</v>
      </c>
      <c r="N64" s="20">
        <f t="shared" si="4"/>
        <v>1051.1999999999998</v>
      </c>
      <c r="O64" s="21">
        <f t="shared" si="5"/>
        <v>1051.1999999999998</v>
      </c>
      <c r="P64" s="19">
        <f t="shared" si="11"/>
        <v>1100</v>
      </c>
      <c r="Q64" s="19" t="str">
        <f t="shared" si="6"/>
        <v>Noncancer</v>
      </c>
      <c r="R64" s="20">
        <f t="shared" si="12"/>
        <v>36666.666666666672</v>
      </c>
      <c r="S64" s="19">
        <f t="shared" si="13"/>
        <v>37000</v>
      </c>
    </row>
    <row r="65" spans="1:19" s="22" customFormat="1" ht="14.25" x14ac:dyDescent="0.2">
      <c r="A65" s="46" t="s">
        <v>214</v>
      </c>
      <c r="B65" s="17" t="s">
        <v>27</v>
      </c>
      <c r="C65" s="18">
        <f>'Residential Calculations'!C65</f>
        <v>100</v>
      </c>
      <c r="D65" s="24" t="str">
        <f>'Residential Calculations'!E65</f>
        <v>NA</v>
      </c>
      <c r="E65" s="18" t="str">
        <f>'Residential Calculations'!G65</f>
        <v>NA</v>
      </c>
      <c r="F65" s="19" t="str">
        <f t="shared" si="0"/>
        <v>NA</v>
      </c>
      <c r="G65" s="20">
        <f t="shared" si="1"/>
        <v>350.4</v>
      </c>
      <c r="H65" s="21">
        <f t="shared" si="2"/>
        <v>350.4</v>
      </c>
      <c r="I65" s="19">
        <f t="shared" si="7"/>
        <v>350</v>
      </c>
      <c r="J65" s="43" t="str">
        <f t="shared" si="3"/>
        <v>Noncancer</v>
      </c>
      <c r="K65" s="20">
        <f t="shared" si="8"/>
        <v>11666.666666666668</v>
      </c>
      <c r="L65" s="19">
        <f t="shared" si="9"/>
        <v>12000</v>
      </c>
      <c r="M65" s="19" t="str">
        <f t="shared" si="10"/>
        <v>NA</v>
      </c>
      <c r="N65" s="20">
        <f t="shared" si="4"/>
        <v>1051.1999999999998</v>
      </c>
      <c r="O65" s="21">
        <f t="shared" si="5"/>
        <v>1051.1999999999998</v>
      </c>
      <c r="P65" s="19">
        <f t="shared" si="11"/>
        <v>1100</v>
      </c>
      <c r="Q65" s="19" t="str">
        <f t="shared" si="6"/>
        <v>Noncancer</v>
      </c>
      <c r="R65" s="20">
        <f t="shared" si="12"/>
        <v>36666.666666666672</v>
      </c>
      <c r="S65" s="19">
        <f t="shared" si="13"/>
        <v>37000</v>
      </c>
    </row>
    <row r="67" spans="1:19" x14ac:dyDescent="0.2">
      <c r="A67" s="11" t="s">
        <v>177</v>
      </c>
    </row>
    <row r="68" spans="1:19" x14ac:dyDescent="0.2">
      <c r="A68" s="7" t="s">
        <v>176</v>
      </c>
    </row>
    <row r="69" spans="1:19" ht="14.25" x14ac:dyDescent="0.2">
      <c r="A69" s="7" t="s">
        <v>174</v>
      </c>
    </row>
    <row r="70" spans="1:19" ht="14.25" x14ac:dyDescent="0.2">
      <c r="A70" s="7" t="s">
        <v>173</v>
      </c>
    </row>
    <row r="71" spans="1:19" ht="14.25" x14ac:dyDescent="0.2">
      <c r="A71" s="7" t="s">
        <v>292</v>
      </c>
    </row>
    <row r="72" spans="1:19" ht="14.25" x14ac:dyDescent="0.2">
      <c r="A72" s="7" t="s">
        <v>217</v>
      </c>
    </row>
    <row r="73" spans="1:19" ht="14.25" x14ac:dyDescent="0.2">
      <c r="A73" s="4" t="s">
        <v>183</v>
      </c>
    </row>
  </sheetData>
  <pageMargins left="0.7" right="0.7" top="0.75" bottom="0.75" header="0.3" footer="0.3"/>
  <pageSetup scale="4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87"/>
  <sheetViews>
    <sheetView view="pageLayout" zoomScaleNormal="90" workbookViewId="0">
      <selection activeCell="A4" sqref="A4"/>
    </sheetView>
  </sheetViews>
  <sheetFormatPr defaultRowHeight="12.75" x14ac:dyDescent="0.2"/>
  <cols>
    <col min="1" max="1" width="38.7109375" customWidth="1"/>
    <col min="2" max="2" width="10.140625" customWidth="1"/>
    <col min="4" max="4" width="1.42578125" customWidth="1"/>
    <col min="5" max="5" width="11.140625" customWidth="1"/>
    <col min="6" max="6" width="16" customWidth="1"/>
    <col min="7" max="7" width="2.28515625" customWidth="1"/>
    <col min="8" max="8" width="10.7109375" customWidth="1"/>
    <col min="9" max="9" width="13.140625" customWidth="1"/>
  </cols>
  <sheetData>
    <row r="1" spans="1:9" ht="18" x14ac:dyDescent="0.25">
      <c r="A1" s="94" t="s">
        <v>203</v>
      </c>
    </row>
    <row r="2" spans="1:9" x14ac:dyDescent="0.2">
      <c r="A2" t="s">
        <v>185</v>
      </c>
    </row>
    <row r="3" spans="1:9" ht="14.25" x14ac:dyDescent="0.2">
      <c r="A3" s="4" t="s">
        <v>230</v>
      </c>
    </row>
    <row r="4" spans="1:9" ht="14.25" x14ac:dyDescent="0.2">
      <c r="A4" s="95" t="s">
        <v>223</v>
      </c>
    </row>
    <row r="5" spans="1:9" x14ac:dyDescent="0.2">
      <c r="A5" s="2"/>
    </row>
    <row r="6" spans="1:9" ht="14.25" x14ac:dyDescent="0.2">
      <c r="A6" s="40"/>
      <c r="B6" s="40"/>
      <c r="C6" s="40"/>
      <c r="D6" s="40"/>
      <c r="E6" s="96" t="s">
        <v>224</v>
      </c>
      <c r="F6" s="5"/>
      <c r="G6" s="5"/>
      <c r="H6" s="96" t="s">
        <v>225</v>
      </c>
      <c r="I6" s="5"/>
    </row>
    <row r="7" spans="1:9" ht="13.5" thickBot="1" x14ac:dyDescent="0.25">
      <c r="A7" s="97"/>
      <c r="B7" s="97"/>
      <c r="C7" s="97"/>
      <c r="D7" s="6"/>
      <c r="E7" s="164" t="s">
        <v>186</v>
      </c>
      <c r="F7" s="165"/>
      <c r="H7" s="164" t="s">
        <v>186</v>
      </c>
      <c r="I7" s="165"/>
    </row>
    <row r="8" spans="1:9" ht="26.25" thickBot="1" x14ac:dyDescent="0.25">
      <c r="A8" s="159" t="s">
        <v>58</v>
      </c>
      <c r="B8" s="98" t="s">
        <v>59</v>
      </c>
      <c r="C8" s="99" t="s">
        <v>187</v>
      </c>
      <c r="D8" s="100"/>
      <c r="E8" s="101" t="s">
        <v>188</v>
      </c>
      <c r="F8" s="102" t="s">
        <v>202</v>
      </c>
      <c r="G8" s="103"/>
      <c r="H8" s="101" t="s">
        <v>226</v>
      </c>
      <c r="I8" s="102" t="s">
        <v>189</v>
      </c>
    </row>
    <row r="9" spans="1:9" x14ac:dyDescent="0.2">
      <c r="A9" s="160" t="s">
        <v>60</v>
      </c>
      <c r="B9" s="104" t="s">
        <v>38</v>
      </c>
      <c r="C9" s="105">
        <v>58.08</v>
      </c>
      <c r="D9" s="106"/>
      <c r="E9" s="107"/>
      <c r="F9" s="108">
        <f>(C9*E9)/24.46</f>
        <v>0</v>
      </c>
      <c r="G9" s="103"/>
      <c r="H9" s="107"/>
      <c r="I9" s="108">
        <f>H9*24.46/C9</f>
        <v>0</v>
      </c>
    </row>
    <row r="10" spans="1:9" x14ac:dyDescent="0.2">
      <c r="A10" s="160" t="s">
        <v>61</v>
      </c>
      <c r="B10" s="104" t="s">
        <v>15</v>
      </c>
      <c r="C10" s="105">
        <v>78.06</v>
      </c>
      <c r="D10" s="106"/>
      <c r="E10" s="107"/>
      <c r="F10" s="108">
        <f t="shared" ref="F10:F70" si="0">(C10*E10)/24.46</f>
        <v>0</v>
      </c>
      <c r="G10" s="103"/>
      <c r="H10" s="107"/>
      <c r="I10" s="108">
        <f t="shared" ref="I10:I70" si="1">H10*24.46/C10</f>
        <v>0</v>
      </c>
    </row>
    <row r="11" spans="1:9" x14ac:dyDescent="0.2">
      <c r="A11" s="161" t="s">
        <v>108</v>
      </c>
      <c r="B11" s="110" t="s">
        <v>109</v>
      </c>
      <c r="C11" s="105">
        <v>126.59</v>
      </c>
      <c r="D11" s="106"/>
      <c r="E11" s="107"/>
      <c r="F11" s="108">
        <f t="shared" si="0"/>
        <v>0</v>
      </c>
      <c r="G11" s="103"/>
      <c r="H11" s="107"/>
      <c r="I11" s="108">
        <f t="shared" si="1"/>
        <v>0</v>
      </c>
    </row>
    <row r="12" spans="1:9" x14ac:dyDescent="0.2">
      <c r="A12" s="160" t="s">
        <v>190</v>
      </c>
      <c r="B12" s="104" t="s">
        <v>52</v>
      </c>
      <c r="C12" s="105">
        <v>163.81</v>
      </c>
      <c r="D12" s="106"/>
      <c r="E12" s="107"/>
      <c r="F12" s="108">
        <f t="shared" si="0"/>
        <v>0</v>
      </c>
      <c r="G12" s="103"/>
      <c r="H12" s="107"/>
      <c r="I12" s="108">
        <f t="shared" si="1"/>
        <v>0</v>
      </c>
    </row>
    <row r="13" spans="1:9" x14ac:dyDescent="0.2">
      <c r="A13" s="160" t="s">
        <v>62</v>
      </c>
      <c r="B13" s="104" t="s">
        <v>50</v>
      </c>
      <c r="C13" s="105">
        <v>252.75</v>
      </c>
      <c r="D13" s="106"/>
      <c r="E13" s="107"/>
      <c r="F13" s="108">
        <f t="shared" si="0"/>
        <v>0</v>
      </c>
      <c r="G13" s="103"/>
      <c r="H13" s="107"/>
      <c r="I13" s="108">
        <f t="shared" si="1"/>
        <v>0</v>
      </c>
    </row>
    <row r="14" spans="1:9" x14ac:dyDescent="0.2">
      <c r="A14" s="160" t="s">
        <v>191</v>
      </c>
      <c r="B14" s="104" t="s">
        <v>4</v>
      </c>
      <c r="C14" s="105">
        <v>94.91</v>
      </c>
      <c r="D14" s="106"/>
      <c r="E14" s="107"/>
      <c r="F14" s="108">
        <f t="shared" si="0"/>
        <v>0</v>
      </c>
      <c r="G14" s="103"/>
      <c r="H14" s="107"/>
      <c r="I14" s="108">
        <f t="shared" si="1"/>
        <v>0</v>
      </c>
    </row>
    <row r="15" spans="1:9" x14ac:dyDescent="0.2">
      <c r="A15" s="160" t="s">
        <v>63</v>
      </c>
      <c r="B15" s="104" t="s">
        <v>43</v>
      </c>
      <c r="C15" s="105">
        <v>54.09</v>
      </c>
      <c r="D15" s="106"/>
      <c r="E15" s="107"/>
      <c r="F15" s="108">
        <f t="shared" si="0"/>
        <v>0</v>
      </c>
      <c r="G15" s="103"/>
      <c r="H15" s="107"/>
      <c r="I15" s="108">
        <f t="shared" si="1"/>
        <v>0</v>
      </c>
    </row>
    <row r="16" spans="1:9" x14ac:dyDescent="0.2">
      <c r="A16" s="160" t="s">
        <v>96</v>
      </c>
      <c r="B16" s="104" t="s">
        <v>44</v>
      </c>
      <c r="C16" s="105">
        <v>76.14</v>
      </c>
      <c r="D16" s="106"/>
      <c r="E16" s="107"/>
      <c r="F16" s="108">
        <f t="shared" si="0"/>
        <v>0</v>
      </c>
      <c r="G16" s="103"/>
      <c r="H16" s="107"/>
      <c r="I16" s="108">
        <f t="shared" si="1"/>
        <v>0</v>
      </c>
    </row>
    <row r="17" spans="1:9" x14ac:dyDescent="0.2">
      <c r="A17" s="160" t="s">
        <v>97</v>
      </c>
      <c r="B17" s="104" t="s">
        <v>16</v>
      </c>
      <c r="C17" s="105">
        <v>153.81</v>
      </c>
      <c r="D17" s="106"/>
      <c r="E17" s="107"/>
      <c r="F17" s="108">
        <f t="shared" si="0"/>
        <v>0</v>
      </c>
      <c r="G17" s="103"/>
      <c r="H17" s="107"/>
      <c r="I17" s="108">
        <f t="shared" si="1"/>
        <v>0</v>
      </c>
    </row>
    <row r="18" spans="1:9" x14ac:dyDescent="0.2">
      <c r="A18" s="160" t="s">
        <v>64</v>
      </c>
      <c r="B18" s="104" t="s">
        <v>25</v>
      </c>
      <c r="C18" s="105">
        <v>112.56</v>
      </c>
      <c r="D18" s="106"/>
      <c r="E18" s="107"/>
      <c r="F18" s="108">
        <f t="shared" si="0"/>
        <v>0</v>
      </c>
      <c r="G18" s="103"/>
      <c r="H18" s="107"/>
      <c r="I18" s="108">
        <f t="shared" si="1"/>
        <v>0</v>
      </c>
    </row>
    <row r="19" spans="1:9" x14ac:dyDescent="0.2">
      <c r="A19" s="160" t="s">
        <v>192</v>
      </c>
      <c r="B19" s="104" t="s">
        <v>5</v>
      </c>
      <c r="C19" s="105">
        <v>64.47</v>
      </c>
      <c r="D19" s="106"/>
      <c r="E19" s="107"/>
      <c r="F19" s="108">
        <f t="shared" si="0"/>
        <v>0</v>
      </c>
      <c r="G19" s="103"/>
      <c r="H19" s="107"/>
      <c r="I19" s="108">
        <f t="shared" si="1"/>
        <v>0</v>
      </c>
    </row>
    <row r="20" spans="1:9" x14ac:dyDescent="0.2">
      <c r="A20" s="160" t="s">
        <v>65</v>
      </c>
      <c r="B20" s="104" t="s">
        <v>12</v>
      </c>
      <c r="C20" s="105">
        <v>119.49</v>
      </c>
      <c r="D20" s="106"/>
      <c r="E20" s="107"/>
      <c r="F20" s="108">
        <f t="shared" si="0"/>
        <v>0</v>
      </c>
      <c r="G20" s="103"/>
      <c r="H20" s="107"/>
      <c r="I20" s="108">
        <f t="shared" si="1"/>
        <v>0</v>
      </c>
    </row>
    <row r="21" spans="1:9" x14ac:dyDescent="0.2">
      <c r="A21" s="160" t="s">
        <v>98</v>
      </c>
      <c r="B21" s="104" t="s">
        <v>1</v>
      </c>
      <c r="C21" s="105">
        <v>50.45</v>
      </c>
      <c r="D21" s="106"/>
      <c r="E21" s="107"/>
      <c r="F21" s="108">
        <f t="shared" si="0"/>
        <v>0</v>
      </c>
      <c r="G21" s="103"/>
      <c r="H21" s="107"/>
      <c r="I21" s="108">
        <f t="shared" si="1"/>
        <v>0</v>
      </c>
    </row>
    <row r="22" spans="1:9" x14ac:dyDescent="0.2">
      <c r="A22" s="160" t="s">
        <v>66</v>
      </c>
      <c r="B22" s="104" t="s">
        <v>46</v>
      </c>
      <c r="C22" s="105">
        <v>84.16</v>
      </c>
      <c r="D22" s="106"/>
      <c r="E22" s="111"/>
      <c r="F22" s="108">
        <f t="shared" si="0"/>
        <v>0</v>
      </c>
      <c r="G22" s="103"/>
      <c r="H22" s="111"/>
      <c r="I22" s="108">
        <f t="shared" si="1"/>
        <v>0</v>
      </c>
    </row>
    <row r="23" spans="1:9" x14ac:dyDescent="0.2">
      <c r="A23" s="160" t="s">
        <v>67</v>
      </c>
      <c r="B23" s="104" t="s">
        <v>42</v>
      </c>
      <c r="C23" s="105">
        <v>208.26</v>
      </c>
      <c r="D23" s="106"/>
      <c r="E23" s="107"/>
      <c r="F23" s="108">
        <f t="shared" si="0"/>
        <v>0</v>
      </c>
      <c r="G23" s="103"/>
      <c r="H23" s="107"/>
      <c r="I23" s="108">
        <f t="shared" si="1"/>
        <v>0</v>
      </c>
    </row>
    <row r="24" spans="1:9" x14ac:dyDescent="0.2">
      <c r="A24" s="160" t="s">
        <v>99</v>
      </c>
      <c r="B24" s="104" t="s">
        <v>23</v>
      </c>
      <c r="C24" s="105">
        <v>187.82</v>
      </c>
      <c r="D24" s="106"/>
      <c r="E24" s="107"/>
      <c r="F24" s="108">
        <f t="shared" si="0"/>
        <v>0</v>
      </c>
      <c r="G24" s="103"/>
      <c r="H24" s="107"/>
      <c r="I24" s="108">
        <f t="shared" si="1"/>
        <v>0</v>
      </c>
    </row>
    <row r="25" spans="1:9" x14ac:dyDescent="0.2">
      <c r="A25" s="160" t="s">
        <v>68</v>
      </c>
      <c r="B25" s="104" t="s">
        <v>34</v>
      </c>
      <c r="C25" s="105">
        <v>147</v>
      </c>
      <c r="D25" s="106"/>
      <c r="E25" s="107"/>
      <c r="F25" s="108">
        <f t="shared" si="0"/>
        <v>0</v>
      </c>
      <c r="G25" s="103"/>
      <c r="H25" s="107"/>
      <c r="I25" s="108">
        <f t="shared" si="1"/>
        <v>0</v>
      </c>
    </row>
    <row r="26" spans="1:9" x14ac:dyDescent="0.2">
      <c r="A26" s="160" t="s">
        <v>69</v>
      </c>
      <c r="B26" s="104" t="s">
        <v>32</v>
      </c>
      <c r="C26" s="105">
        <v>147.01</v>
      </c>
      <c r="D26" s="106"/>
      <c r="E26" s="107"/>
      <c r="F26" s="108">
        <f t="shared" si="0"/>
        <v>0</v>
      </c>
      <c r="G26" s="103"/>
      <c r="H26" s="107"/>
      <c r="I26" s="108">
        <f t="shared" si="1"/>
        <v>0</v>
      </c>
    </row>
    <row r="27" spans="1:9" x14ac:dyDescent="0.2">
      <c r="A27" s="160" t="s">
        <v>70</v>
      </c>
      <c r="B27" s="104" t="s">
        <v>33</v>
      </c>
      <c r="C27" s="105">
        <v>147</v>
      </c>
      <c r="D27" s="106"/>
      <c r="E27" s="107"/>
      <c r="F27" s="108">
        <f t="shared" si="0"/>
        <v>0</v>
      </c>
      <c r="G27" s="103"/>
      <c r="H27" s="107"/>
      <c r="I27" s="108">
        <f t="shared" si="1"/>
        <v>0</v>
      </c>
    </row>
    <row r="28" spans="1:9" x14ac:dyDescent="0.2">
      <c r="A28" s="160" t="s">
        <v>105</v>
      </c>
      <c r="B28" s="109" t="s">
        <v>0</v>
      </c>
      <c r="C28" s="112">
        <v>120.88</v>
      </c>
      <c r="D28" s="113"/>
      <c r="E28" s="111"/>
      <c r="F28" s="108">
        <f>(C28*E28)/24.46</f>
        <v>0</v>
      </c>
      <c r="G28" s="103"/>
      <c r="H28" s="111"/>
      <c r="I28" s="114">
        <f>H28*24.46/C28</f>
        <v>0</v>
      </c>
    </row>
    <row r="29" spans="1:9" x14ac:dyDescent="0.2">
      <c r="A29" s="160" t="s">
        <v>71</v>
      </c>
      <c r="B29" s="104" t="s">
        <v>10</v>
      </c>
      <c r="C29" s="105">
        <v>98.92</v>
      </c>
      <c r="D29" s="106"/>
      <c r="E29" s="107"/>
      <c r="F29" s="108">
        <f t="shared" si="0"/>
        <v>0</v>
      </c>
      <c r="G29" s="103"/>
      <c r="H29" s="107"/>
      <c r="I29" s="108">
        <f t="shared" si="1"/>
        <v>0</v>
      </c>
    </row>
    <row r="30" spans="1:9" x14ac:dyDescent="0.2">
      <c r="A30" s="160" t="s">
        <v>72</v>
      </c>
      <c r="B30" s="104" t="s">
        <v>14</v>
      </c>
      <c r="C30" s="105">
        <v>98.96</v>
      </c>
      <c r="D30" s="106"/>
      <c r="E30" s="107"/>
      <c r="F30" s="108">
        <f t="shared" si="0"/>
        <v>0</v>
      </c>
      <c r="G30" s="103"/>
      <c r="H30" s="107"/>
      <c r="I30" s="108">
        <f t="shared" si="1"/>
        <v>0</v>
      </c>
    </row>
    <row r="31" spans="1:9" x14ac:dyDescent="0.2">
      <c r="A31" s="160" t="s">
        <v>87</v>
      </c>
      <c r="B31" s="104" t="s">
        <v>7</v>
      </c>
      <c r="C31" s="105">
        <v>98.91</v>
      </c>
      <c r="D31" s="106"/>
      <c r="E31" s="107"/>
      <c r="F31" s="108">
        <f t="shared" si="0"/>
        <v>0</v>
      </c>
      <c r="G31" s="103"/>
      <c r="H31" s="107"/>
      <c r="I31" s="108">
        <f t="shared" si="1"/>
        <v>0</v>
      </c>
    </row>
    <row r="32" spans="1:9" x14ac:dyDescent="0.2">
      <c r="A32" s="160" t="s">
        <v>231</v>
      </c>
      <c r="B32" s="109" t="s">
        <v>11</v>
      </c>
      <c r="C32" s="112">
        <v>98.92</v>
      </c>
      <c r="D32" s="113"/>
      <c r="E32" s="111"/>
      <c r="F32" s="108">
        <f t="shared" si="0"/>
        <v>0</v>
      </c>
      <c r="G32" s="103"/>
      <c r="H32" s="111"/>
      <c r="I32" s="114">
        <f t="shared" si="1"/>
        <v>0</v>
      </c>
    </row>
    <row r="33" spans="1:9" x14ac:dyDescent="0.2">
      <c r="A33" s="160" t="s">
        <v>232</v>
      </c>
      <c r="B33" s="109" t="s">
        <v>51</v>
      </c>
      <c r="C33" s="112">
        <v>98.96</v>
      </c>
      <c r="D33" s="113"/>
      <c r="E33" s="111"/>
      <c r="F33" s="108">
        <f t="shared" si="0"/>
        <v>0</v>
      </c>
      <c r="G33" s="103"/>
      <c r="H33" s="111"/>
      <c r="I33" s="114">
        <f t="shared" si="1"/>
        <v>0</v>
      </c>
    </row>
    <row r="34" spans="1:9" x14ac:dyDescent="0.2">
      <c r="A34" s="160" t="s">
        <v>73</v>
      </c>
      <c r="B34" s="109" t="s">
        <v>17</v>
      </c>
      <c r="C34" s="112">
        <v>112.93</v>
      </c>
      <c r="D34" s="113"/>
      <c r="E34" s="111"/>
      <c r="F34" s="108">
        <f t="shared" si="0"/>
        <v>0</v>
      </c>
      <c r="G34" s="103"/>
      <c r="H34" s="111"/>
      <c r="I34" s="114">
        <f t="shared" si="1"/>
        <v>0</v>
      </c>
    </row>
    <row r="35" spans="1:9" x14ac:dyDescent="0.2">
      <c r="A35" s="160" t="s">
        <v>193</v>
      </c>
      <c r="B35" s="109" t="s">
        <v>19</v>
      </c>
      <c r="C35" s="112">
        <v>112.93</v>
      </c>
      <c r="D35" s="113"/>
      <c r="E35" s="111"/>
      <c r="F35" s="108">
        <f t="shared" si="0"/>
        <v>0</v>
      </c>
      <c r="G35" s="103"/>
      <c r="H35" s="111"/>
      <c r="I35" s="114">
        <f t="shared" si="1"/>
        <v>0</v>
      </c>
    </row>
    <row r="36" spans="1:9" x14ac:dyDescent="0.2">
      <c r="A36" s="160" t="s">
        <v>194</v>
      </c>
      <c r="B36" s="109" t="s">
        <v>20</v>
      </c>
      <c r="C36" s="112">
        <v>112.93</v>
      </c>
      <c r="D36" s="113"/>
      <c r="E36" s="111"/>
      <c r="F36" s="108">
        <f t="shared" si="0"/>
        <v>0</v>
      </c>
      <c r="G36" s="103"/>
      <c r="H36" s="111"/>
      <c r="I36" s="114">
        <f t="shared" si="1"/>
        <v>0</v>
      </c>
    </row>
    <row r="37" spans="1:9" x14ac:dyDescent="0.2">
      <c r="A37" s="160" t="s">
        <v>195</v>
      </c>
      <c r="B37" s="109" t="s">
        <v>2</v>
      </c>
      <c r="C37" s="112">
        <v>170.94</v>
      </c>
      <c r="D37" s="113"/>
      <c r="E37" s="111"/>
      <c r="F37" s="108">
        <f t="shared" si="0"/>
        <v>0</v>
      </c>
      <c r="G37" s="103"/>
      <c r="H37" s="111"/>
      <c r="I37" s="114">
        <f t="shared" si="1"/>
        <v>0</v>
      </c>
    </row>
    <row r="38" spans="1:9" x14ac:dyDescent="0.2">
      <c r="A38" s="161" t="s">
        <v>106</v>
      </c>
      <c r="B38" s="110" t="s">
        <v>110</v>
      </c>
      <c r="C38" s="112">
        <v>46.04</v>
      </c>
      <c r="D38" s="113"/>
      <c r="E38" s="111"/>
      <c r="F38" s="108">
        <f t="shared" si="0"/>
        <v>0</v>
      </c>
      <c r="G38" s="103"/>
      <c r="H38" s="111"/>
      <c r="I38" s="114">
        <f t="shared" si="1"/>
        <v>0</v>
      </c>
    </row>
    <row r="39" spans="1:9" x14ac:dyDescent="0.2">
      <c r="A39" s="160" t="s">
        <v>92</v>
      </c>
      <c r="B39" s="109" t="s">
        <v>47</v>
      </c>
      <c r="C39" s="112">
        <v>88.11</v>
      </c>
      <c r="D39" s="113"/>
      <c r="E39" s="111"/>
      <c r="F39" s="108">
        <f t="shared" si="0"/>
        <v>0</v>
      </c>
      <c r="G39" s="103"/>
      <c r="H39" s="111"/>
      <c r="I39" s="114">
        <f t="shared" si="1"/>
        <v>0</v>
      </c>
    </row>
    <row r="40" spans="1:9" x14ac:dyDescent="0.2">
      <c r="A40" s="160" t="s">
        <v>74</v>
      </c>
      <c r="B40" s="109" t="s">
        <v>26</v>
      </c>
      <c r="C40" s="112">
        <v>106.16</v>
      </c>
      <c r="D40" s="113"/>
      <c r="E40" s="111"/>
      <c r="F40" s="108">
        <f t="shared" si="0"/>
        <v>0</v>
      </c>
      <c r="G40" s="103"/>
      <c r="H40" s="111"/>
      <c r="I40" s="114">
        <f t="shared" si="1"/>
        <v>0</v>
      </c>
    </row>
    <row r="41" spans="1:9" x14ac:dyDescent="0.2">
      <c r="A41" s="160" t="s">
        <v>75</v>
      </c>
      <c r="B41" s="109" t="s">
        <v>55</v>
      </c>
      <c r="C41" s="112">
        <v>120.19</v>
      </c>
      <c r="D41" s="113"/>
      <c r="E41" s="111"/>
      <c r="F41" s="108">
        <f t="shared" si="0"/>
        <v>0</v>
      </c>
      <c r="G41" s="103"/>
      <c r="H41" s="111"/>
      <c r="I41" s="114">
        <f t="shared" si="1"/>
        <v>0</v>
      </c>
    </row>
    <row r="42" spans="1:9" x14ac:dyDescent="0.2">
      <c r="A42" s="160" t="s">
        <v>90</v>
      </c>
      <c r="B42" s="109" t="s">
        <v>53</v>
      </c>
      <c r="C42" s="112">
        <v>100.23</v>
      </c>
      <c r="D42" s="113"/>
      <c r="E42" s="111"/>
      <c r="F42" s="108">
        <f t="shared" si="0"/>
        <v>0</v>
      </c>
      <c r="G42" s="103"/>
      <c r="H42" s="111"/>
      <c r="I42" s="114">
        <f t="shared" si="1"/>
        <v>0</v>
      </c>
    </row>
    <row r="43" spans="1:9" x14ac:dyDescent="0.2">
      <c r="A43" s="160" t="s">
        <v>113</v>
      </c>
      <c r="B43" s="109" t="s">
        <v>36</v>
      </c>
      <c r="C43" s="112">
        <v>260.76</v>
      </c>
      <c r="D43" s="113"/>
      <c r="E43" s="111"/>
      <c r="F43" s="108">
        <f t="shared" si="0"/>
        <v>0</v>
      </c>
      <c r="G43" s="103"/>
      <c r="H43" s="111"/>
      <c r="I43" s="114">
        <f t="shared" si="1"/>
        <v>0</v>
      </c>
    </row>
    <row r="44" spans="1:9" x14ac:dyDescent="0.2">
      <c r="A44" s="160" t="s">
        <v>91</v>
      </c>
      <c r="B44" s="109" t="s">
        <v>40</v>
      </c>
      <c r="C44" s="112">
        <v>86.06</v>
      </c>
      <c r="D44" s="113"/>
      <c r="E44" s="111"/>
      <c r="F44" s="108">
        <f t="shared" si="0"/>
        <v>0</v>
      </c>
      <c r="G44" s="103"/>
      <c r="H44" s="111"/>
      <c r="I44" s="114">
        <f t="shared" si="1"/>
        <v>0</v>
      </c>
    </row>
    <row r="45" spans="1:9" x14ac:dyDescent="0.2">
      <c r="A45" s="160" t="s">
        <v>76</v>
      </c>
      <c r="B45" s="109" t="s">
        <v>49</v>
      </c>
      <c r="C45" s="112">
        <v>100.16</v>
      </c>
      <c r="D45" s="113"/>
      <c r="E45" s="111"/>
      <c r="F45" s="108">
        <f t="shared" si="0"/>
        <v>0</v>
      </c>
      <c r="G45" s="103"/>
      <c r="H45" s="111"/>
      <c r="I45" s="114">
        <f t="shared" si="1"/>
        <v>0</v>
      </c>
    </row>
    <row r="46" spans="1:9" x14ac:dyDescent="0.2">
      <c r="A46" s="161" t="s">
        <v>116</v>
      </c>
      <c r="B46" s="110" t="s">
        <v>107</v>
      </c>
      <c r="C46" s="112">
        <v>60.1</v>
      </c>
      <c r="D46" s="113"/>
      <c r="E46" s="111"/>
      <c r="F46" s="108">
        <f>(C46*E46)/24.46</f>
        <v>0</v>
      </c>
      <c r="G46" s="115"/>
      <c r="H46" s="111"/>
      <c r="I46" s="114">
        <f>H46*24.46/C46</f>
        <v>0</v>
      </c>
    </row>
    <row r="47" spans="1:9" x14ac:dyDescent="0.2">
      <c r="A47" s="162" t="s">
        <v>117</v>
      </c>
      <c r="B47" s="104" t="s">
        <v>39</v>
      </c>
      <c r="C47" s="105">
        <v>72.11</v>
      </c>
      <c r="D47" s="106"/>
      <c r="E47" s="107"/>
      <c r="F47" s="108">
        <f>(C47*E47)/24.46</f>
        <v>0</v>
      </c>
      <c r="G47" s="103"/>
      <c r="H47" s="107"/>
      <c r="I47" s="108">
        <f>H47*24.46/C47</f>
        <v>0</v>
      </c>
    </row>
    <row r="48" spans="1:9" x14ac:dyDescent="0.2">
      <c r="A48" s="160" t="s">
        <v>118</v>
      </c>
      <c r="B48" s="109" t="s">
        <v>48</v>
      </c>
      <c r="C48" s="112">
        <v>100.16</v>
      </c>
      <c r="D48" s="113"/>
      <c r="E48" s="111"/>
      <c r="F48" s="108">
        <f t="shared" si="0"/>
        <v>0</v>
      </c>
      <c r="G48" s="103"/>
      <c r="H48" s="111"/>
      <c r="I48" s="114">
        <f t="shared" si="1"/>
        <v>0</v>
      </c>
    </row>
    <row r="49" spans="1:9" x14ac:dyDescent="0.2">
      <c r="A49" s="160" t="s">
        <v>93</v>
      </c>
      <c r="B49" s="109" t="s">
        <v>41</v>
      </c>
      <c r="C49" s="112">
        <v>88.15</v>
      </c>
      <c r="D49" s="113"/>
      <c r="E49" s="111"/>
      <c r="F49" s="108">
        <f>(C49*E49)/24.46</f>
        <v>0</v>
      </c>
      <c r="G49" s="115"/>
      <c r="H49" s="111"/>
      <c r="I49" s="114">
        <f>H49*24.46/C49</f>
        <v>0</v>
      </c>
    </row>
    <row r="50" spans="1:9" x14ac:dyDescent="0.2">
      <c r="A50" s="160" t="s">
        <v>77</v>
      </c>
      <c r="B50" s="109" t="s">
        <v>9</v>
      </c>
      <c r="C50" s="112">
        <v>84.93</v>
      </c>
      <c r="D50" s="113"/>
      <c r="E50" s="111"/>
      <c r="F50" s="108">
        <f t="shared" si="0"/>
        <v>0</v>
      </c>
      <c r="G50" s="115"/>
      <c r="H50" s="111"/>
      <c r="I50" s="114">
        <f t="shared" si="1"/>
        <v>0</v>
      </c>
    </row>
    <row r="51" spans="1:9" x14ac:dyDescent="0.2">
      <c r="A51" s="160" t="s">
        <v>103</v>
      </c>
      <c r="B51" s="109" t="s">
        <v>101</v>
      </c>
      <c r="C51" s="112">
        <v>142.19999999999999</v>
      </c>
      <c r="D51" s="113"/>
      <c r="E51" s="111"/>
      <c r="F51" s="108">
        <f t="shared" si="0"/>
        <v>0</v>
      </c>
      <c r="G51" s="115"/>
      <c r="H51" s="111"/>
      <c r="I51" s="114">
        <f t="shared" si="1"/>
        <v>0</v>
      </c>
    </row>
    <row r="52" spans="1:9" x14ac:dyDescent="0.2">
      <c r="A52" s="160" t="s">
        <v>111</v>
      </c>
      <c r="B52" s="109" t="s">
        <v>102</v>
      </c>
      <c r="C52" s="112">
        <v>128.18</v>
      </c>
      <c r="D52" s="113"/>
      <c r="E52" s="111"/>
      <c r="F52" s="108">
        <f t="shared" si="0"/>
        <v>0</v>
      </c>
      <c r="G52" s="115"/>
      <c r="H52" s="111"/>
      <c r="I52" s="114">
        <f t="shared" si="1"/>
        <v>0</v>
      </c>
    </row>
    <row r="53" spans="1:9" x14ac:dyDescent="0.2">
      <c r="A53" s="160" t="s">
        <v>78</v>
      </c>
      <c r="B53" s="109" t="s">
        <v>54</v>
      </c>
      <c r="C53" s="112">
        <v>42.08</v>
      </c>
      <c r="D53" s="113"/>
      <c r="E53" s="111"/>
      <c r="F53" s="108">
        <f t="shared" si="0"/>
        <v>0</v>
      </c>
      <c r="G53" s="115"/>
      <c r="H53" s="111"/>
      <c r="I53" s="114">
        <f t="shared" si="1"/>
        <v>0</v>
      </c>
    </row>
    <row r="54" spans="1:9" x14ac:dyDescent="0.2">
      <c r="A54" s="160" t="s">
        <v>79</v>
      </c>
      <c r="B54" s="109" t="s">
        <v>28</v>
      </c>
      <c r="C54" s="112">
        <v>104.16</v>
      </c>
      <c r="D54" s="113"/>
      <c r="E54" s="111"/>
      <c r="F54" s="108">
        <f t="shared" si="0"/>
        <v>0</v>
      </c>
      <c r="G54" s="115"/>
      <c r="H54" s="111"/>
      <c r="I54" s="114">
        <f t="shared" si="1"/>
        <v>0</v>
      </c>
    </row>
    <row r="55" spans="1:9" x14ac:dyDescent="0.2">
      <c r="A55" s="160" t="s">
        <v>80</v>
      </c>
      <c r="B55" s="109" t="s">
        <v>29</v>
      </c>
      <c r="C55" s="112">
        <v>167.86</v>
      </c>
      <c r="D55" s="113"/>
      <c r="E55" s="111"/>
      <c r="F55" s="108">
        <f t="shared" si="0"/>
        <v>0</v>
      </c>
      <c r="G55" s="115"/>
      <c r="H55" s="111"/>
      <c r="I55" s="114">
        <f t="shared" si="1"/>
        <v>0</v>
      </c>
    </row>
    <row r="56" spans="1:9" x14ac:dyDescent="0.2">
      <c r="A56" s="160" t="s">
        <v>88</v>
      </c>
      <c r="B56" s="109" t="s">
        <v>24</v>
      </c>
      <c r="C56" s="112">
        <v>165.82</v>
      </c>
      <c r="D56" s="113"/>
      <c r="E56" s="111"/>
      <c r="F56" s="108">
        <f t="shared" si="0"/>
        <v>0</v>
      </c>
      <c r="G56" s="115"/>
      <c r="H56" s="111"/>
      <c r="I56" s="114">
        <f t="shared" si="1"/>
        <v>0</v>
      </c>
    </row>
    <row r="57" spans="1:9" x14ac:dyDescent="0.2">
      <c r="A57" s="160" t="s">
        <v>81</v>
      </c>
      <c r="B57" s="109" t="s">
        <v>37</v>
      </c>
      <c r="C57" s="112">
        <v>72.11</v>
      </c>
      <c r="D57" s="113"/>
      <c r="E57" s="111"/>
      <c r="F57" s="108">
        <f t="shared" si="0"/>
        <v>0</v>
      </c>
      <c r="G57" s="115"/>
      <c r="H57" s="111"/>
      <c r="I57" s="114">
        <f t="shared" si="1"/>
        <v>0</v>
      </c>
    </row>
    <row r="58" spans="1:9" x14ac:dyDescent="0.2">
      <c r="A58" s="160" t="s">
        <v>82</v>
      </c>
      <c r="B58" s="109" t="s">
        <v>21</v>
      </c>
      <c r="C58" s="112">
        <v>92.13</v>
      </c>
      <c r="D58" s="113"/>
      <c r="E58" s="111"/>
      <c r="F58" s="108">
        <f t="shared" si="0"/>
        <v>0</v>
      </c>
      <c r="G58" s="115"/>
      <c r="H58" s="111"/>
      <c r="I58" s="114">
        <f t="shared" si="1"/>
        <v>0</v>
      </c>
    </row>
    <row r="59" spans="1:9" x14ac:dyDescent="0.2">
      <c r="A59" s="160" t="s">
        <v>83</v>
      </c>
      <c r="B59" s="109" t="s">
        <v>35</v>
      </c>
      <c r="C59" s="112">
        <v>181.45</v>
      </c>
      <c r="D59" s="113"/>
      <c r="E59" s="111"/>
      <c r="F59" s="108">
        <f t="shared" si="0"/>
        <v>0</v>
      </c>
      <c r="G59" s="115"/>
      <c r="H59" s="111"/>
      <c r="I59" s="114">
        <f t="shared" si="1"/>
        <v>0</v>
      </c>
    </row>
    <row r="60" spans="1:9" x14ac:dyDescent="0.2">
      <c r="A60" s="160" t="s">
        <v>94</v>
      </c>
      <c r="B60" s="109" t="s">
        <v>13</v>
      </c>
      <c r="C60" s="112">
        <v>133.41</v>
      </c>
      <c r="D60" s="113"/>
      <c r="E60" s="111"/>
      <c r="F60" s="108">
        <f t="shared" si="0"/>
        <v>0</v>
      </c>
      <c r="G60" s="103"/>
      <c r="H60" s="111"/>
      <c r="I60" s="114">
        <f t="shared" si="1"/>
        <v>0</v>
      </c>
    </row>
    <row r="61" spans="1:9" x14ac:dyDescent="0.2">
      <c r="A61" s="160" t="s">
        <v>84</v>
      </c>
      <c r="B61" s="109" t="s">
        <v>22</v>
      </c>
      <c r="C61" s="112">
        <v>133.37</v>
      </c>
      <c r="D61" s="113"/>
      <c r="E61" s="111"/>
      <c r="F61" s="108">
        <f t="shared" si="0"/>
        <v>0</v>
      </c>
      <c r="G61" s="103"/>
      <c r="H61" s="111"/>
      <c r="I61" s="114">
        <f t="shared" si="1"/>
        <v>0</v>
      </c>
    </row>
    <row r="62" spans="1:9" x14ac:dyDescent="0.2">
      <c r="A62" s="160" t="s">
        <v>100</v>
      </c>
      <c r="B62" s="109" t="s">
        <v>18</v>
      </c>
      <c r="C62" s="112">
        <v>132.37</v>
      </c>
      <c r="D62" s="113"/>
      <c r="E62" s="111"/>
      <c r="F62" s="108">
        <f t="shared" si="0"/>
        <v>0</v>
      </c>
      <c r="G62" s="103"/>
      <c r="H62" s="111"/>
      <c r="I62" s="114">
        <f t="shared" si="1"/>
        <v>0</v>
      </c>
    </row>
    <row r="63" spans="1:9" x14ac:dyDescent="0.2">
      <c r="A63" s="160" t="s">
        <v>196</v>
      </c>
      <c r="B63" s="109" t="s">
        <v>6</v>
      </c>
      <c r="C63" s="112">
        <v>137.35</v>
      </c>
      <c r="D63" s="113"/>
      <c r="E63" s="111"/>
      <c r="F63" s="108">
        <f t="shared" si="0"/>
        <v>0</v>
      </c>
      <c r="G63" s="103"/>
      <c r="H63" s="111"/>
      <c r="I63" s="114">
        <f t="shared" si="1"/>
        <v>0</v>
      </c>
    </row>
    <row r="64" spans="1:9" x14ac:dyDescent="0.2">
      <c r="A64" s="160" t="s">
        <v>89</v>
      </c>
      <c r="B64" s="109" t="s">
        <v>8</v>
      </c>
      <c r="C64" s="112">
        <v>187.34</v>
      </c>
      <c r="D64" s="113"/>
      <c r="E64" s="111"/>
      <c r="F64" s="108">
        <f t="shared" si="0"/>
        <v>0</v>
      </c>
      <c r="G64" s="103"/>
      <c r="H64" s="111"/>
      <c r="I64" s="114">
        <f t="shared" si="1"/>
        <v>0</v>
      </c>
    </row>
    <row r="65" spans="1:9" x14ac:dyDescent="0.2">
      <c r="A65" s="160" t="s">
        <v>85</v>
      </c>
      <c r="B65" s="109" t="s">
        <v>31</v>
      </c>
      <c r="C65" s="112">
        <v>120.19</v>
      </c>
      <c r="D65" s="113"/>
      <c r="E65" s="111"/>
      <c r="F65" s="108">
        <f t="shared" si="0"/>
        <v>0</v>
      </c>
      <c r="G65" s="103"/>
      <c r="H65" s="111"/>
      <c r="I65" s="114">
        <f t="shared" si="1"/>
        <v>0</v>
      </c>
    </row>
    <row r="66" spans="1:9" x14ac:dyDescent="0.2">
      <c r="A66" s="160" t="s">
        <v>86</v>
      </c>
      <c r="B66" s="109" t="s">
        <v>30</v>
      </c>
      <c r="C66" s="112">
        <v>120.19</v>
      </c>
      <c r="D66" s="113"/>
      <c r="E66" s="111"/>
      <c r="F66" s="108">
        <f t="shared" si="0"/>
        <v>0</v>
      </c>
      <c r="G66" s="103"/>
      <c r="H66" s="111"/>
      <c r="I66" s="114">
        <f t="shared" si="1"/>
        <v>0</v>
      </c>
    </row>
    <row r="67" spans="1:9" x14ac:dyDescent="0.2">
      <c r="A67" s="160" t="s">
        <v>95</v>
      </c>
      <c r="B67" s="109" t="s">
        <v>45</v>
      </c>
      <c r="C67" s="112">
        <v>86.09</v>
      </c>
      <c r="D67" s="113"/>
      <c r="E67" s="111"/>
      <c r="F67" s="108">
        <f t="shared" si="0"/>
        <v>0</v>
      </c>
      <c r="G67" s="103"/>
      <c r="H67" s="111"/>
      <c r="I67" s="114">
        <f t="shared" si="1"/>
        <v>0</v>
      </c>
    </row>
    <row r="68" spans="1:9" x14ac:dyDescent="0.2">
      <c r="A68" s="160" t="s">
        <v>197</v>
      </c>
      <c r="B68" s="109" t="s">
        <v>3</v>
      </c>
      <c r="C68" s="112">
        <v>62.47</v>
      </c>
      <c r="D68" s="113"/>
      <c r="E68" s="111"/>
      <c r="F68" s="108">
        <f t="shared" si="0"/>
        <v>0</v>
      </c>
      <c r="G68" s="103"/>
      <c r="H68" s="111"/>
      <c r="I68" s="114">
        <f t="shared" si="1"/>
        <v>0</v>
      </c>
    </row>
    <row r="69" spans="1:9" x14ac:dyDescent="0.2">
      <c r="A69" s="160" t="s">
        <v>198</v>
      </c>
      <c r="B69" s="109" t="s">
        <v>56</v>
      </c>
      <c r="C69" s="112">
        <v>106.17</v>
      </c>
      <c r="D69" s="113"/>
      <c r="E69" s="111"/>
      <c r="F69" s="108">
        <f t="shared" si="0"/>
        <v>0</v>
      </c>
      <c r="G69" s="103"/>
      <c r="H69" s="111"/>
      <c r="I69" s="114">
        <f t="shared" si="1"/>
        <v>0</v>
      </c>
    </row>
    <row r="70" spans="1:9" ht="13.5" thickBot="1" x14ac:dyDescent="0.25">
      <c r="A70" s="163" t="s">
        <v>199</v>
      </c>
      <c r="B70" s="116" t="s">
        <v>27</v>
      </c>
      <c r="C70" s="117">
        <v>106.17</v>
      </c>
      <c r="D70" s="118"/>
      <c r="E70" s="119"/>
      <c r="F70" s="120">
        <f t="shared" si="0"/>
        <v>0</v>
      </c>
      <c r="G70" s="103"/>
      <c r="H70" s="119"/>
      <c r="I70" s="121">
        <f t="shared" si="1"/>
        <v>0</v>
      </c>
    </row>
    <row r="71" spans="1:9" x14ac:dyDescent="0.2">
      <c r="A71" s="115"/>
      <c r="B71" s="115"/>
      <c r="C71" s="115"/>
      <c r="D71" s="115"/>
      <c r="E71" s="115"/>
      <c r="F71" s="122"/>
      <c r="G71" s="103"/>
      <c r="H71" s="103"/>
      <c r="I71" s="103"/>
    </row>
    <row r="72" spans="1:9" x14ac:dyDescent="0.2">
      <c r="A72" s="115" t="s">
        <v>200</v>
      </c>
      <c r="B72" s="103"/>
      <c r="C72" s="103"/>
      <c r="D72" s="115"/>
      <c r="E72" s="115"/>
      <c r="F72" s="115"/>
      <c r="G72" s="103"/>
      <c r="H72" s="103"/>
      <c r="I72" s="103"/>
    </row>
    <row r="73" spans="1:9" ht="13.5" x14ac:dyDescent="0.2">
      <c r="A73" s="115" t="s">
        <v>201</v>
      </c>
      <c r="B73" s="103"/>
      <c r="C73" s="103"/>
      <c r="D73" s="115"/>
      <c r="E73" s="115"/>
      <c r="F73" s="115"/>
      <c r="G73" s="103"/>
      <c r="H73" s="103"/>
      <c r="I73" s="103"/>
    </row>
    <row r="74" spans="1:9" ht="13.5" x14ac:dyDescent="0.2">
      <c r="A74" s="115" t="s">
        <v>227</v>
      </c>
      <c r="B74" s="123"/>
      <c r="C74" s="115"/>
      <c r="D74" s="115"/>
      <c r="E74" s="115"/>
      <c r="F74" s="115"/>
      <c r="G74" s="103"/>
      <c r="H74" s="103"/>
      <c r="I74" s="103"/>
    </row>
    <row r="75" spans="1:9" x14ac:dyDescent="0.2">
      <c r="A75" s="115"/>
      <c r="B75" s="115"/>
      <c r="C75" s="115"/>
      <c r="D75" s="115"/>
      <c r="E75" s="115"/>
      <c r="F75" s="115"/>
      <c r="G75" s="103"/>
      <c r="H75" s="103"/>
      <c r="I75" s="103"/>
    </row>
    <row r="76" spans="1:9" x14ac:dyDescent="0.2">
      <c r="A76" s="124"/>
      <c r="B76" s="115"/>
      <c r="C76" s="115"/>
      <c r="D76" s="115"/>
      <c r="E76" s="115"/>
      <c r="F76" s="115"/>
      <c r="G76" s="103"/>
      <c r="H76" s="103"/>
      <c r="I76" s="103"/>
    </row>
    <row r="77" spans="1:9" x14ac:dyDescent="0.2">
      <c r="A77" s="115"/>
      <c r="B77" s="115"/>
      <c r="C77" s="115"/>
      <c r="D77" s="115"/>
      <c r="E77" s="115"/>
      <c r="F77" s="115"/>
      <c r="G77" s="103"/>
      <c r="H77" s="103"/>
      <c r="I77" s="103"/>
    </row>
    <row r="78" spans="1:9" x14ac:dyDescent="0.2">
      <c r="A78" s="40"/>
      <c r="B78" s="40"/>
      <c r="C78" s="40"/>
      <c r="D78" s="40"/>
      <c r="E78" s="40"/>
      <c r="F78" s="40"/>
    </row>
    <row r="79" spans="1:9" x14ac:dyDescent="0.2">
      <c r="A79" s="40"/>
      <c r="B79" s="40"/>
      <c r="C79" s="40"/>
      <c r="D79" s="40"/>
      <c r="E79" s="40"/>
      <c r="F79" s="40"/>
    </row>
    <row r="80" spans="1:9" x14ac:dyDescent="0.2">
      <c r="A80" s="40"/>
      <c r="B80" s="40"/>
      <c r="C80" s="40"/>
      <c r="D80" s="40"/>
      <c r="E80" s="40"/>
      <c r="F80" s="40"/>
    </row>
    <row r="81" spans="1:6" x14ac:dyDescent="0.2">
      <c r="A81" s="40"/>
      <c r="B81" s="40"/>
      <c r="C81" s="40"/>
      <c r="D81" s="40"/>
      <c r="E81" s="40"/>
      <c r="F81" s="40"/>
    </row>
    <row r="82" spans="1:6" x14ac:dyDescent="0.2">
      <c r="A82" s="40"/>
      <c r="B82" s="40"/>
      <c r="C82" s="40"/>
      <c r="D82" s="40"/>
      <c r="E82" s="40"/>
      <c r="F82" s="40"/>
    </row>
    <row r="83" spans="1:6" x14ac:dyDescent="0.2">
      <c r="A83" s="40"/>
      <c r="B83" s="40"/>
      <c r="C83" s="40"/>
      <c r="D83" s="40"/>
      <c r="E83" s="40"/>
      <c r="F83" s="40"/>
    </row>
    <row r="84" spans="1:6" x14ac:dyDescent="0.2">
      <c r="A84" s="40"/>
      <c r="B84" s="40"/>
      <c r="C84" s="40"/>
      <c r="D84" s="40"/>
      <c r="E84" s="40"/>
      <c r="F84" s="40"/>
    </row>
    <row r="85" spans="1:6" x14ac:dyDescent="0.2">
      <c r="A85" s="40"/>
      <c r="B85" s="40"/>
      <c r="C85" s="40"/>
      <c r="D85" s="40"/>
      <c r="E85" s="40"/>
      <c r="F85" s="40"/>
    </row>
    <row r="86" spans="1:6" x14ac:dyDescent="0.2">
      <c r="A86" s="40"/>
      <c r="B86" s="40"/>
      <c r="C86" s="40"/>
      <c r="D86" s="40"/>
      <c r="E86" s="40"/>
      <c r="F86" s="40"/>
    </row>
    <row r="87" spans="1:6" x14ac:dyDescent="0.2">
      <c r="A87" s="40"/>
      <c r="B87" s="40"/>
      <c r="C87" s="40"/>
      <c r="D87" s="40"/>
      <c r="E87" s="40"/>
      <c r="F87" s="40"/>
    </row>
  </sheetData>
  <mergeCells count="2">
    <mergeCell ref="E7:F7"/>
    <mergeCell ref="H7:I7"/>
  </mergeCells>
  <pageMargins left="0.7" right="0.7" top="0.75" bottom="0.75" header="0.3" footer="0.3"/>
  <pageSetup scale="65" orientation="portrait" r:id="rId1"/>
  <headerFooter>
    <oddHeader>&amp;L&amp;G</oddHeader>
    <oddFooter>&amp;Laq1-36&amp;CMinnesota Pollution Control Agency • 520 Lafayette Rd. N., St. Paul, MN 55155-4194 • www.pca.state.mn.us
651-296-6300 • 800-657-3864 or use your preferred relay service • Info.pca@state.mn.us&amp;ROctober 2024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947493-4184-46E8-B14E-4FD055A9EAC3}">
  <dimension ref="A1:C21"/>
  <sheetViews>
    <sheetView view="pageLayout" topLeftCell="A15" zoomScaleNormal="100" workbookViewId="0">
      <selection activeCell="P15" sqref="P15"/>
    </sheetView>
  </sheetViews>
  <sheetFormatPr defaultRowHeight="12.75" x14ac:dyDescent="0.2"/>
  <cols>
    <col min="1" max="1" width="14.28515625" style="129" customWidth="1"/>
    <col min="2" max="3" width="76.85546875" customWidth="1"/>
  </cols>
  <sheetData>
    <row r="1" spans="1:3" ht="18" x14ac:dyDescent="0.25">
      <c r="A1" s="130" t="s">
        <v>218</v>
      </c>
    </row>
    <row r="3" spans="1:3" x14ac:dyDescent="0.2">
      <c r="A3" s="158" t="s">
        <v>219</v>
      </c>
      <c r="B3" s="134" t="s">
        <v>229</v>
      </c>
      <c r="C3" s="134" t="s">
        <v>220</v>
      </c>
    </row>
    <row r="4" spans="1:3" ht="40.5" customHeight="1" x14ac:dyDescent="0.2">
      <c r="A4" s="157" t="s">
        <v>301</v>
      </c>
      <c r="B4" s="150" t="s">
        <v>293</v>
      </c>
      <c r="C4" s="150" t="s">
        <v>280</v>
      </c>
    </row>
    <row r="5" spans="1:3" ht="55.5" x14ac:dyDescent="0.2">
      <c r="A5" s="157" t="s">
        <v>301</v>
      </c>
      <c r="B5" s="150" t="s">
        <v>271</v>
      </c>
      <c r="C5" s="155" t="s">
        <v>279</v>
      </c>
    </row>
    <row r="6" spans="1:3" ht="41.25" x14ac:dyDescent="0.2">
      <c r="A6" s="157" t="s">
        <v>301</v>
      </c>
      <c r="B6" s="150" t="s">
        <v>272</v>
      </c>
      <c r="C6" s="150" t="s">
        <v>281</v>
      </c>
    </row>
    <row r="7" spans="1:3" ht="41.25" x14ac:dyDescent="0.2">
      <c r="A7" s="157" t="s">
        <v>301</v>
      </c>
      <c r="B7" s="150" t="s">
        <v>295</v>
      </c>
      <c r="C7" s="150" t="s">
        <v>296</v>
      </c>
    </row>
    <row r="8" spans="1:3" ht="41.25" x14ac:dyDescent="0.2">
      <c r="A8" s="157" t="s">
        <v>301</v>
      </c>
      <c r="B8" s="150" t="s">
        <v>283</v>
      </c>
      <c r="C8" s="150" t="s">
        <v>282</v>
      </c>
    </row>
    <row r="9" spans="1:3" ht="39.75" x14ac:dyDescent="0.2">
      <c r="A9" s="157" t="s">
        <v>301</v>
      </c>
      <c r="B9" s="150" t="s">
        <v>297</v>
      </c>
      <c r="C9" s="150" t="s">
        <v>288</v>
      </c>
    </row>
    <row r="10" spans="1:3" ht="41.25" x14ac:dyDescent="0.2">
      <c r="A10" s="157" t="s">
        <v>301</v>
      </c>
      <c r="B10" s="150" t="s">
        <v>294</v>
      </c>
      <c r="C10" s="155" t="s">
        <v>289</v>
      </c>
    </row>
    <row r="11" spans="1:3" ht="41.25" x14ac:dyDescent="0.2">
      <c r="A11" s="157" t="s">
        <v>301</v>
      </c>
      <c r="B11" s="150" t="s">
        <v>278</v>
      </c>
      <c r="C11" s="156" t="s">
        <v>273</v>
      </c>
    </row>
    <row r="12" spans="1:3" ht="41.25" x14ac:dyDescent="0.2">
      <c r="A12" s="157" t="s">
        <v>301</v>
      </c>
      <c r="B12" s="150" t="s">
        <v>275</v>
      </c>
      <c r="C12" s="155" t="s">
        <v>284</v>
      </c>
    </row>
    <row r="13" spans="1:3" ht="41.25" x14ac:dyDescent="0.2">
      <c r="A13" s="157" t="s">
        <v>301</v>
      </c>
      <c r="B13" s="150" t="s">
        <v>276</v>
      </c>
      <c r="C13" s="155" t="s">
        <v>285</v>
      </c>
    </row>
    <row r="14" spans="1:3" ht="55.5" x14ac:dyDescent="0.2">
      <c r="A14" s="157" t="s">
        <v>301</v>
      </c>
      <c r="B14" s="150" t="s">
        <v>277</v>
      </c>
      <c r="C14" s="150" t="s">
        <v>286</v>
      </c>
    </row>
    <row r="15" spans="1:3" ht="39.75" x14ac:dyDescent="0.2">
      <c r="A15" s="157" t="s">
        <v>301</v>
      </c>
      <c r="B15" s="150" t="s">
        <v>270</v>
      </c>
      <c r="C15" s="150" t="s">
        <v>287</v>
      </c>
    </row>
    <row r="16" spans="1:3" ht="38.25" x14ac:dyDescent="0.2">
      <c r="A16" s="157" t="s">
        <v>301</v>
      </c>
      <c r="B16" s="150" t="s">
        <v>298</v>
      </c>
      <c r="C16" s="150"/>
    </row>
    <row r="17" spans="1:3" ht="45.75" customHeight="1" x14ac:dyDescent="0.2">
      <c r="A17" s="132" t="s">
        <v>221</v>
      </c>
      <c r="B17" s="131" t="s">
        <v>263</v>
      </c>
      <c r="C17" s="131" t="s">
        <v>267</v>
      </c>
    </row>
    <row r="18" spans="1:3" ht="42" customHeight="1" x14ac:dyDescent="0.2">
      <c r="A18" s="132" t="s">
        <v>221</v>
      </c>
      <c r="B18" s="131" t="s">
        <v>264</v>
      </c>
      <c r="C18" s="131" t="s">
        <v>268</v>
      </c>
    </row>
    <row r="19" spans="1:3" ht="41.25" x14ac:dyDescent="0.2">
      <c r="A19" s="132" t="s">
        <v>221</v>
      </c>
      <c r="B19" s="131" t="s">
        <v>265</v>
      </c>
      <c r="C19" s="133" t="s">
        <v>222</v>
      </c>
    </row>
    <row r="20" spans="1:3" ht="41.25" x14ac:dyDescent="0.2">
      <c r="A20" s="132" t="s">
        <v>221</v>
      </c>
      <c r="B20" s="131" t="s">
        <v>266</v>
      </c>
      <c r="C20" s="131" t="s">
        <v>269</v>
      </c>
    </row>
    <row r="21" spans="1:3" ht="25.5" x14ac:dyDescent="0.2">
      <c r="A21" s="132" t="s">
        <v>221</v>
      </c>
      <c r="B21" s="131" t="s">
        <v>228</v>
      </c>
    </row>
  </sheetData>
  <phoneticPr fontId="21" type="noConversion"/>
  <pageMargins left="0.7" right="0.7" top="0.75" bottom="0.75" header="0.3" footer="0.3"/>
  <pageSetup scale="5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Intrusion Screening Values </vt:lpstr>
      <vt:lpstr>Residential Calculations</vt:lpstr>
      <vt:lpstr>Com_Ind Calculations</vt:lpstr>
      <vt:lpstr>Unit Conversions</vt:lpstr>
      <vt:lpstr>Version Updates</vt:lpstr>
      <vt:lpstr>'Intrusion Screening Values '!Print_Titles</vt:lpstr>
    </vt:vector>
  </TitlesOfParts>
  <Manager>Christopher Goscinak, Tim Grape - MPCA</Manager>
  <Company>MDH, MPCA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October 2024 Intrusion Screening Values (ISVs) for Vapor Intrusion Risk Evaluation</dc:title>
  <dc:subject>This spreadsheet provides the vapor intrusion screening values (ISVs) for residential and commercial/industrial properties.</dc:subject>
  <dc:creator>MPCA - Christopher Goscinak, Tim Grape, MDH - Emily Hansen  (JHolstad - PST/ Excel only)</dc:creator>
  <cp:keywords>Minnesota Pollution Control Agency,MPCA,Vapor Intrusion,ISVs,intrusion screening values,aq1-36,Air Quality,General Information</cp:keywords>
  <cp:lastModifiedBy>Holstad, Jennifer (MPCA)</cp:lastModifiedBy>
  <cp:lastPrinted>2024-10-17T14:24:11Z</cp:lastPrinted>
  <dcterms:created xsi:type="dcterms:W3CDTF">2003-03-19T18:50:07Z</dcterms:created>
  <dcterms:modified xsi:type="dcterms:W3CDTF">2024-10-17T14:51:18Z</dcterms:modified>
  <cp:category>Air Quality, General Information</cp:category>
</cp:coreProperties>
</file>