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20B2C0E2-EA64-4FDA-8274-54612D6EF112}" xr6:coauthVersionLast="47" xr6:coauthVersionMax="47" xr10:uidLastSave="{00000000-0000-0000-0000-000000000000}"/>
  <bookViews>
    <workbookView xWindow="-120" yWindow="-120" windowWidth="29040" windowHeight="15840" xr2:uid="{C1CD4098-C875-4B17-A3EB-52EBEA7DC083}"/>
  </bookViews>
  <sheets>
    <sheet name="Instructions" sheetId="10" r:id="rId1"/>
    <sheet name="Bituminous and Sub-Bituminous" sheetId="4" r:id="rId2"/>
    <sheet name="Anthracite Coal" sheetId="6" r:id="rId3"/>
    <sheet name="Fuel Oil" sheetId="3" r:id="rId4"/>
    <sheet name="Natural Gas" sheetId="2" r:id="rId5"/>
    <sheet name="Liquid Petroleum Gas" sheetId="1" r:id="rId6"/>
    <sheet name="Wood Residue" sheetId="7" r:id="rId7"/>
    <sheet name="Emission Factors" sheetId="8" r:id="rId8"/>
  </sheets>
  <definedNames>
    <definedName name="_xlnm.Print_Area" localSheetId="2">'Anthracite Coal'!$A$1:$O$93</definedName>
    <definedName name="_xlnm.Print_Area" localSheetId="1">'Bituminous and Sub-Bituminous'!$A$1:$O$126</definedName>
    <definedName name="_xlnm.Print_Area" localSheetId="3">'Fuel Oil'!$A$1:$O$66</definedName>
    <definedName name="_xlnm.Print_Area" localSheetId="0">Instructions!$B$1:$O$24</definedName>
    <definedName name="_xlnm.Print_Area" localSheetId="5">'Liquid Petroleum Gas'!$A$1:$O$52</definedName>
    <definedName name="_xlnm.Print_Area" localSheetId="4">'Natural Gas'!$A$1:$O$55</definedName>
    <definedName name="_xlnm.Print_Area" localSheetId="6">'Wood Residue'!$A$1:$P$84</definedName>
    <definedName name="_xlnm.Print_Titles" localSheetId="2">'Anthracite Coal'!$A:$A</definedName>
    <definedName name="_xlnm.Print_Titles" localSheetId="1">'Bituminous and Sub-Bituminous'!$A:$A</definedName>
    <definedName name="_xlnm.Print_Titles" localSheetId="7">'Emission Factors'!$A:$A</definedName>
    <definedName name="_xlnm.Print_Titles" localSheetId="3">'Fuel Oil'!$A:$A</definedName>
    <definedName name="_xlnm.Print_Titles" localSheetId="5">'Liquid Petroleum Gas'!$A:$A</definedName>
    <definedName name="_xlnm.Print_Titles" localSheetId="4">'Natural Gas'!$A:$A</definedName>
    <definedName name="_xlnm.Print_Titles" localSheetId="6">'Wood Residue'!$A:$A</definedName>
    <definedName name="Tit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2" l="1"/>
  <c r="N22" i="2" s="1"/>
  <c r="I50" i="7"/>
  <c r="O50" i="7" s="1"/>
  <c r="B50" i="7"/>
  <c r="E50" i="7" s="1"/>
  <c r="I35" i="1"/>
  <c r="O35" i="1" s="1"/>
  <c r="B35" i="1"/>
  <c r="E35" i="1" s="1"/>
  <c r="I34" i="1"/>
  <c r="O34" i="1" s="1"/>
  <c r="B34" i="1"/>
  <c r="E34" i="1" s="1"/>
  <c r="I29" i="1"/>
  <c r="O29" i="1" s="1"/>
  <c r="B29" i="1"/>
  <c r="G29" i="1" s="1"/>
  <c r="I27" i="1"/>
  <c r="O27" i="1" s="1"/>
  <c r="B27" i="1"/>
  <c r="E27" i="1" s="1"/>
  <c r="I33" i="2"/>
  <c r="N33" i="2" s="1"/>
  <c r="B33" i="2"/>
  <c r="G33" i="2" s="1"/>
  <c r="I32" i="2"/>
  <c r="O32" i="2" s="1"/>
  <c r="B32" i="2"/>
  <c r="E32" i="2" s="1"/>
  <c r="I27" i="2"/>
  <c r="O27" i="2" s="1"/>
  <c r="B27" i="2"/>
  <c r="E27" i="2" s="1"/>
  <c r="L36" i="3"/>
  <c r="I36" i="3"/>
  <c r="N36" i="3" s="1"/>
  <c r="B36" i="3"/>
  <c r="H36" i="3" s="1"/>
  <c r="I63" i="6"/>
  <c r="O63" i="6" s="1"/>
  <c r="B63" i="6"/>
  <c r="H63" i="6" s="1"/>
  <c r="I64" i="4"/>
  <c r="O64" i="4" s="1"/>
  <c r="B64" i="4"/>
  <c r="E64" i="4" s="1"/>
  <c r="M69" i="8"/>
  <c r="L69" i="8"/>
  <c r="K69" i="8"/>
  <c r="J69" i="8"/>
  <c r="I69" i="8"/>
  <c r="F69" i="8"/>
  <c r="E69" i="8"/>
  <c r="D69" i="8"/>
  <c r="C69" i="8"/>
  <c r="B69" i="8"/>
  <c r="AU104" i="8"/>
  <c r="AV104" i="8"/>
  <c r="AW104" i="8"/>
  <c r="AX104" i="8"/>
  <c r="BE104" i="8"/>
  <c r="BB104" i="8"/>
  <c r="BC104" i="8"/>
  <c r="Y104" i="8"/>
  <c r="B104" i="8"/>
  <c r="AP65" i="8"/>
  <c r="AO65" i="8"/>
  <c r="AN65" i="8"/>
  <c r="AL65"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F65" i="8"/>
  <c r="E65" i="8"/>
  <c r="D65" i="8"/>
  <c r="C65" i="8"/>
  <c r="B65" i="8"/>
  <c r="AP61" i="8"/>
  <c r="AO61" i="8"/>
  <c r="AN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C61" i="8"/>
  <c r="B61" i="8"/>
  <c r="AP60" i="8"/>
  <c r="AO60" i="8"/>
  <c r="AN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C60" i="8"/>
  <c r="B60"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AP48" i="8"/>
  <c r="AO48" i="8"/>
  <c r="AN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AP40" i="8"/>
  <c r="AO40" i="8"/>
  <c r="AN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B40" i="8"/>
  <c r="AP36" i="8"/>
  <c r="AO36" i="8"/>
  <c r="AN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B36" i="8"/>
  <c r="AP33" i="8"/>
  <c r="AO33" i="8"/>
  <c r="AN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33" i="8"/>
  <c r="AP32" i="8"/>
  <c r="AO32" i="8"/>
  <c r="AN32" i="8"/>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C32" i="8"/>
  <c r="B32" i="8"/>
  <c r="BO104" i="8"/>
  <c r="BN104" i="8"/>
  <c r="BM104" i="8"/>
  <c r="BL104" i="8"/>
  <c r="BK104" i="8"/>
  <c r="BJ104" i="8"/>
  <c r="BI104" i="8"/>
  <c r="BH104" i="8"/>
  <c r="BG104" i="8"/>
  <c r="BF104" i="8"/>
  <c r="I25" i="1"/>
  <c r="M25" i="1" s="1"/>
  <c r="B25" i="1"/>
  <c r="E25" i="1" s="1"/>
  <c r="B22" i="2"/>
  <c r="H22" i="2" s="1"/>
  <c r="BS104" i="8"/>
  <c r="CH104" i="8"/>
  <c r="CG104" i="8"/>
  <c r="CF104" i="8"/>
  <c r="CE104" i="8"/>
  <c r="CD104" i="8"/>
  <c r="CC104" i="8"/>
  <c r="CB104" i="8"/>
  <c r="CA104" i="8"/>
  <c r="BZ104" i="8"/>
  <c r="BY104" i="8"/>
  <c r="BX104" i="8"/>
  <c r="BW104" i="8"/>
  <c r="BV104" i="8"/>
  <c r="BU104" i="8"/>
  <c r="BR104" i="8"/>
  <c r="BP104" i="8"/>
  <c r="BQ104" i="8"/>
  <c r="AP104" i="8"/>
  <c r="AO104" i="8"/>
  <c r="AN104" i="8"/>
  <c r="AM104" i="8"/>
  <c r="AL104" i="8"/>
  <c r="AK104" i="8"/>
  <c r="AJ104" i="8"/>
  <c r="AI104" i="8"/>
  <c r="AH104" i="8"/>
  <c r="AG104" i="8"/>
  <c r="AF104" i="8"/>
  <c r="AE104" i="8"/>
  <c r="AD104" i="8"/>
  <c r="AC104" i="8"/>
  <c r="AB104" i="8"/>
  <c r="AA104" i="8"/>
  <c r="Z104" i="8"/>
  <c r="X104" i="8"/>
  <c r="W104" i="8"/>
  <c r="V104" i="8"/>
  <c r="U104" i="8"/>
  <c r="T104" i="8"/>
  <c r="S104" i="8"/>
  <c r="R104" i="8"/>
  <c r="Q104" i="8"/>
  <c r="P104" i="8"/>
  <c r="O104" i="8"/>
  <c r="N104" i="8"/>
  <c r="M104" i="8"/>
  <c r="L104" i="8"/>
  <c r="K104" i="8"/>
  <c r="J104" i="8"/>
  <c r="I104" i="8"/>
  <c r="H104" i="8"/>
  <c r="G104" i="8"/>
  <c r="F104" i="8"/>
  <c r="E104" i="8"/>
  <c r="D104" i="8"/>
  <c r="C104" i="8"/>
  <c r="I25" i="2"/>
  <c r="O25" i="2" s="1"/>
  <c r="B25" i="2"/>
  <c r="G25" i="2" s="1"/>
  <c r="L22" i="2" l="1"/>
  <c r="M22" i="2"/>
  <c r="O22" i="2"/>
  <c r="H50" i="7"/>
  <c r="F50" i="7"/>
  <c r="G50" i="7"/>
  <c r="L50" i="7"/>
  <c r="M50" i="7"/>
  <c r="N50" i="7"/>
  <c r="E63" i="6"/>
  <c r="F63" i="6"/>
  <c r="G63" i="6"/>
  <c r="F35" i="1"/>
  <c r="G35" i="1"/>
  <c r="H35" i="1"/>
  <c r="L35" i="1"/>
  <c r="M35" i="1"/>
  <c r="N35" i="1"/>
  <c r="G34" i="1"/>
  <c r="F34" i="1"/>
  <c r="H34" i="1"/>
  <c r="L34" i="1"/>
  <c r="M34" i="1"/>
  <c r="N34" i="1"/>
  <c r="E29" i="1"/>
  <c r="F29" i="1"/>
  <c r="H29" i="1"/>
  <c r="L29" i="1"/>
  <c r="M29" i="1"/>
  <c r="N29" i="1"/>
  <c r="G27" i="1"/>
  <c r="F27" i="1"/>
  <c r="L27" i="1"/>
  <c r="H27" i="1"/>
  <c r="M27" i="1"/>
  <c r="N27" i="1"/>
  <c r="E33" i="2"/>
  <c r="O33" i="2"/>
  <c r="F33" i="2"/>
  <c r="H33" i="2"/>
  <c r="L33" i="2"/>
  <c r="M33" i="2"/>
  <c r="F32" i="2"/>
  <c r="G32" i="2"/>
  <c r="H32" i="2"/>
  <c r="L32" i="2"/>
  <c r="M32" i="2"/>
  <c r="N32" i="2"/>
  <c r="F27" i="2"/>
  <c r="H27" i="2"/>
  <c r="L27" i="2"/>
  <c r="M27" i="2"/>
  <c r="N27" i="2"/>
  <c r="G27" i="2"/>
  <c r="E36" i="3"/>
  <c r="O36" i="3"/>
  <c r="F36" i="3"/>
  <c r="M36" i="3"/>
  <c r="G36" i="3"/>
  <c r="L63" i="6"/>
  <c r="M63" i="6"/>
  <c r="N63" i="6"/>
  <c r="F64" i="4"/>
  <c r="G64" i="4"/>
  <c r="H64" i="4"/>
  <c r="L64" i="4"/>
  <c r="M64" i="4"/>
  <c r="N64" i="4"/>
  <c r="N25" i="1"/>
  <c r="O25" i="1"/>
  <c r="L25" i="1"/>
  <c r="G25" i="1"/>
  <c r="H25" i="1"/>
  <c r="F25" i="1"/>
  <c r="E22" i="2"/>
  <c r="F22" i="2"/>
  <c r="G22" i="2"/>
  <c r="E25" i="2"/>
  <c r="H25" i="2"/>
  <c r="L25" i="2"/>
  <c r="F25" i="2"/>
  <c r="M25" i="2"/>
  <c r="N25" i="2"/>
  <c r="I19" i="7"/>
  <c r="I18" i="7"/>
  <c r="I17" i="7"/>
  <c r="I9" i="7"/>
  <c r="I10" i="7"/>
  <c r="I11" i="7"/>
  <c r="I12" i="7"/>
  <c r="I13" i="7"/>
  <c r="I14" i="7"/>
  <c r="I15"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1" i="7"/>
  <c r="I52" i="7"/>
  <c r="I53" i="7"/>
  <c r="I54" i="7"/>
  <c r="I56" i="7"/>
  <c r="I57" i="7"/>
  <c r="I58" i="7"/>
  <c r="I59" i="7"/>
  <c r="I60" i="7"/>
  <c r="I61" i="7"/>
  <c r="I8" i="7"/>
  <c r="B19" i="7"/>
  <c r="B18" i="7"/>
  <c r="B17" i="7"/>
  <c r="B9" i="7"/>
  <c r="B10" i="7"/>
  <c r="B11" i="7"/>
  <c r="B12" i="7"/>
  <c r="B13" i="7"/>
  <c r="B14" i="7"/>
  <c r="B15"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1" i="7"/>
  <c r="B52" i="7"/>
  <c r="B53" i="7"/>
  <c r="B54" i="7"/>
  <c r="B56" i="7"/>
  <c r="B57" i="7"/>
  <c r="B58" i="7"/>
  <c r="B59" i="7"/>
  <c r="B60" i="7"/>
  <c r="B61" i="7"/>
  <c r="B8" i="7"/>
  <c r="I22" i="1"/>
  <c r="I21" i="1"/>
  <c r="I20" i="1"/>
  <c r="I12" i="1"/>
  <c r="I13" i="1"/>
  <c r="I14" i="1"/>
  <c r="I15" i="1"/>
  <c r="I16" i="1"/>
  <c r="I17" i="1"/>
  <c r="I18" i="1"/>
  <c r="I24" i="1"/>
  <c r="I26" i="1"/>
  <c r="I28" i="1"/>
  <c r="I30" i="1"/>
  <c r="I31" i="1"/>
  <c r="I32" i="1"/>
  <c r="I33" i="1"/>
  <c r="I36" i="1"/>
  <c r="I38" i="1"/>
  <c r="I39" i="1"/>
  <c r="I11" i="1"/>
  <c r="B22" i="1"/>
  <c r="B21" i="1"/>
  <c r="B20" i="1"/>
  <c r="B12" i="1"/>
  <c r="B13" i="1"/>
  <c r="B14" i="1"/>
  <c r="B15" i="1"/>
  <c r="B16" i="1"/>
  <c r="B17" i="1"/>
  <c r="B18" i="1"/>
  <c r="B24" i="1"/>
  <c r="B26" i="1"/>
  <c r="B28" i="1"/>
  <c r="B30" i="1"/>
  <c r="B31" i="1"/>
  <c r="B32" i="1"/>
  <c r="B33" i="1"/>
  <c r="B36" i="1"/>
  <c r="B38" i="1"/>
  <c r="B39" i="1"/>
  <c r="B11" i="1"/>
  <c r="I21" i="2"/>
  <c r="I20" i="2"/>
  <c r="I19" i="2"/>
  <c r="I18" i="2"/>
  <c r="I10" i="2"/>
  <c r="I11" i="2"/>
  <c r="I12" i="2"/>
  <c r="I13" i="2"/>
  <c r="I14" i="2"/>
  <c r="I15" i="2"/>
  <c r="I16" i="2"/>
  <c r="I23" i="2"/>
  <c r="I24" i="2"/>
  <c r="I26" i="2"/>
  <c r="I28" i="2"/>
  <c r="I29" i="2"/>
  <c r="I30" i="2"/>
  <c r="I31" i="2"/>
  <c r="I34" i="2"/>
  <c r="I35" i="2"/>
  <c r="I36" i="2"/>
  <c r="I37" i="2"/>
  <c r="I9" i="2"/>
  <c r="B20" i="2"/>
  <c r="B19" i="2"/>
  <c r="B18" i="2"/>
  <c r="B10" i="2"/>
  <c r="B11" i="2"/>
  <c r="B12" i="2"/>
  <c r="B13" i="2"/>
  <c r="B14" i="2"/>
  <c r="B15" i="2"/>
  <c r="B16" i="2"/>
  <c r="B23" i="2"/>
  <c r="B24" i="2"/>
  <c r="B26" i="2"/>
  <c r="B28" i="2"/>
  <c r="B29" i="2"/>
  <c r="B30" i="2"/>
  <c r="B31" i="2"/>
  <c r="B34" i="2"/>
  <c r="B36" i="2"/>
  <c r="B37" i="2"/>
  <c r="B9" i="2"/>
  <c r="I21" i="3"/>
  <c r="I20" i="3"/>
  <c r="I19" i="3"/>
  <c r="I11" i="3"/>
  <c r="I12" i="3"/>
  <c r="I13" i="3"/>
  <c r="I14" i="3"/>
  <c r="I15" i="3"/>
  <c r="I16" i="3"/>
  <c r="I17" i="3"/>
  <c r="I23" i="3"/>
  <c r="I24" i="3"/>
  <c r="I25" i="3"/>
  <c r="I26" i="3"/>
  <c r="I27" i="3"/>
  <c r="I28" i="3"/>
  <c r="I29" i="3"/>
  <c r="I30" i="3"/>
  <c r="I31" i="3"/>
  <c r="I32" i="3"/>
  <c r="I33" i="3"/>
  <c r="I34" i="3"/>
  <c r="I35" i="3"/>
  <c r="I37" i="3"/>
  <c r="I38" i="3"/>
  <c r="I40" i="3"/>
  <c r="I41" i="3"/>
  <c r="I42" i="3"/>
  <c r="I10" i="3"/>
  <c r="B21" i="3"/>
  <c r="B20" i="3"/>
  <c r="B19" i="3"/>
  <c r="B11" i="3"/>
  <c r="B12" i="3"/>
  <c r="B13" i="3"/>
  <c r="B14" i="3"/>
  <c r="B15" i="3"/>
  <c r="B16" i="3"/>
  <c r="B17" i="3"/>
  <c r="B23" i="3"/>
  <c r="B24" i="3"/>
  <c r="B25" i="3"/>
  <c r="B26" i="3"/>
  <c r="B27" i="3"/>
  <c r="B28" i="3"/>
  <c r="B29" i="3"/>
  <c r="B30" i="3"/>
  <c r="B31" i="3"/>
  <c r="B32" i="3"/>
  <c r="B33" i="3"/>
  <c r="B34" i="3"/>
  <c r="B35" i="3"/>
  <c r="B37" i="3"/>
  <c r="B38" i="3"/>
  <c r="B40" i="3"/>
  <c r="B41" i="3"/>
  <c r="B42" i="3"/>
  <c r="B10" i="3"/>
  <c r="I22" i="6"/>
  <c r="I21" i="6"/>
  <c r="I20" i="6"/>
  <c r="I12" i="6"/>
  <c r="I13" i="6"/>
  <c r="I14" i="6"/>
  <c r="I15" i="6"/>
  <c r="I16" i="6"/>
  <c r="I17" i="6"/>
  <c r="I18"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4" i="6"/>
  <c r="I65" i="6"/>
  <c r="I67" i="6"/>
  <c r="I68" i="6"/>
  <c r="I69" i="6"/>
  <c r="I70" i="6"/>
  <c r="I71" i="6"/>
  <c r="I72" i="6"/>
  <c r="I73" i="6"/>
  <c r="I11" i="6"/>
  <c r="B22" i="6"/>
  <c r="B21" i="6"/>
  <c r="B20" i="6"/>
  <c r="B12" i="6"/>
  <c r="B13" i="6"/>
  <c r="B14" i="6"/>
  <c r="B15" i="6"/>
  <c r="B16" i="6"/>
  <c r="B17" i="6"/>
  <c r="B18"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4" i="6"/>
  <c r="B65" i="6"/>
  <c r="B67" i="6"/>
  <c r="B68" i="6"/>
  <c r="B69" i="6"/>
  <c r="B70" i="6"/>
  <c r="B71" i="6"/>
  <c r="B72" i="6"/>
  <c r="B73" i="6"/>
  <c r="B11" i="6"/>
  <c r="I23" i="4"/>
  <c r="I22" i="4"/>
  <c r="I21" i="4"/>
  <c r="I13" i="4"/>
  <c r="I14" i="4"/>
  <c r="I15" i="4"/>
  <c r="I16" i="4"/>
  <c r="I17" i="4"/>
  <c r="I18" i="4"/>
  <c r="I19"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5" i="4"/>
  <c r="I66" i="4"/>
  <c r="I68" i="4"/>
  <c r="I69" i="4"/>
  <c r="I70" i="4"/>
  <c r="I71" i="4"/>
  <c r="I72" i="4"/>
  <c r="I73" i="4"/>
  <c r="I74" i="4"/>
  <c r="I12" i="4"/>
  <c r="B23" i="4"/>
  <c r="B22" i="4"/>
  <c r="B21" i="4"/>
  <c r="B74" i="4"/>
  <c r="B73" i="4"/>
  <c r="B72" i="4"/>
  <c r="B71" i="4"/>
  <c r="B70" i="4"/>
  <c r="B69" i="4"/>
  <c r="B68" i="4"/>
  <c r="B66" i="4"/>
  <c r="B65"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19" i="4"/>
  <c r="B18" i="4"/>
  <c r="B17" i="4"/>
  <c r="B16" i="4"/>
  <c r="B15" i="4"/>
  <c r="B14" i="4"/>
  <c r="B13" i="4"/>
  <c r="B12" i="4"/>
  <c r="L24" i="3"/>
  <c r="L25" i="3"/>
  <c r="L26" i="3"/>
  <c r="L27" i="3"/>
  <c r="L28" i="3"/>
  <c r="L29" i="3"/>
  <c r="L30" i="3"/>
  <c r="L31" i="3"/>
  <c r="L32" i="3"/>
  <c r="L33" i="3"/>
  <c r="L34" i="3"/>
  <c r="L35" i="3"/>
  <c r="L37" i="3"/>
  <c r="L38" i="3"/>
  <c r="L39" i="3"/>
  <c r="L40" i="3"/>
  <c r="L41" i="3"/>
  <c r="L42" i="3"/>
  <c r="L23" i="3"/>
  <c r="L17" i="3"/>
  <c r="L18" i="3"/>
  <c r="L16" i="3"/>
  <c r="L15" i="3"/>
  <c r="L14" i="3"/>
  <c r="L13" i="3"/>
  <c r="L24" i="2" l="1"/>
  <c r="M24" i="2"/>
  <c r="N24" i="2"/>
  <c r="O24" i="2"/>
  <c r="O11" i="6"/>
  <c r="N11" i="6"/>
  <c r="G72" i="6"/>
  <c r="H72" i="6"/>
  <c r="G70" i="6"/>
  <c r="H70" i="6"/>
  <c r="H68" i="6"/>
  <c r="G68" i="6"/>
  <c r="G65" i="6"/>
  <c r="H65" i="6"/>
  <c r="H62" i="6"/>
  <c r="G62" i="6"/>
  <c r="G60" i="6"/>
  <c r="H60" i="6"/>
  <c r="H58" i="6"/>
  <c r="G58" i="6"/>
  <c r="H56" i="6"/>
  <c r="G56" i="6"/>
  <c r="G54" i="6"/>
  <c r="H54" i="6"/>
  <c r="G52" i="6"/>
  <c r="H52" i="6"/>
  <c r="H50" i="6"/>
  <c r="G50" i="6"/>
  <c r="H48" i="6"/>
  <c r="G48" i="6"/>
  <c r="H46" i="6"/>
  <c r="G46" i="6"/>
  <c r="H44" i="6"/>
  <c r="G44" i="6"/>
  <c r="H42" i="6"/>
  <c r="G42" i="6"/>
  <c r="H40" i="6"/>
  <c r="G40" i="6"/>
  <c r="H38" i="6"/>
  <c r="G38" i="6"/>
  <c r="H36" i="6"/>
  <c r="G36" i="6"/>
  <c r="H34" i="6"/>
  <c r="G34" i="6"/>
  <c r="H32" i="6"/>
  <c r="G32" i="6"/>
  <c r="G30" i="6"/>
  <c r="H30" i="6"/>
  <c r="H28" i="6"/>
  <c r="G28" i="6"/>
  <c r="H26" i="6"/>
  <c r="G26" i="6"/>
  <c r="H24" i="6"/>
  <c r="G24" i="6"/>
  <c r="H21" i="6"/>
  <c r="G21" i="6"/>
  <c r="G18" i="6"/>
  <c r="H18" i="6"/>
  <c r="G16" i="6"/>
  <c r="H16" i="6"/>
  <c r="H14" i="6"/>
  <c r="G14" i="6"/>
  <c r="G12" i="6"/>
  <c r="H12" i="6"/>
  <c r="H42" i="3"/>
  <c r="G42" i="3"/>
  <c r="O41" i="3"/>
  <c r="N41" i="3"/>
  <c r="H37" i="3"/>
  <c r="G37" i="3"/>
  <c r="O35" i="3"/>
  <c r="N35" i="3"/>
  <c r="G32" i="3"/>
  <c r="H32" i="3"/>
  <c r="O31" i="3"/>
  <c r="N31" i="3"/>
  <c r="H28" i="3"/>
  <c r="G28" i="3"/>
  <c r="O27" i="3"/>
  <c r="N27" i="3"/>
  <c r="G24" i="3"/>
  <c r="H24" i="3"/>
  <c r="N23" i="3"/>
  <c r="O23" i="3"/>
  <c r="H19" i="3"/>
  <c r="G19" i="3"/>
  <c r="O17" i="3"/>
  <c r="N17" i="3"/>
  <c r="H14" i="3"/>
  <c r="G14" i="3"/>
  <c r="O13" i="3"/>
  <c r="N13" i="3"/>
  <c r="H31" i="2"/>
  <c r="G31" i="2"/>
  <c r="H19" i="2"/>
  <c r="G19" i="2"/>
  <c r="H10" i="2"/>
  <c r="G10" i="2"/>
  <c r="O28" i="2"/>
  <c r="N28" i="2"/>
  <c r="O15" i="2"/>
  <c r="N15" i="2"/>
  <c r="O11" i="1"/>
  <c r="N11" i="1"/>
  <c r="H11" i="6"/>
  <c r="G11" i="6"/>
  <c r="H30" i="2"/>
  <c r="G30" i="2"/>
  <c r="H18" i="2"/>
  <c r="G18" i="2"/>
  <c r="O9" i="2"/>
  <c r="N9" i="2"/>
  <c r="O26" i="2"/>
  <c r="N26" i="2"/>
  <c r="O14" i="2"/>
  <c r="N14" i="2"/>
  <c r="G38" i="1"/>
  <c r="H38" i="1"/>
  <c r="H33" i="1"/>
  <c r="G33" i="1"/>
  <c r="H31" i="1"/>
  <c r="G31" i="1"/>
  <c r="H28" i="1"/>
  <c r="G28" i="1"/>
  <c r="H24" i="1"/>
  <c r="G24" i="1"/>
  <c r="H21" i="1"/>
  <c r="G21" i="1"/>
  <c r="H18" i="1"/>
  <c r="G18" i="1"/>
  <c r="H16" i="1"/>
  <c r="G16" i="1"/>
  <c r="H14" i="1"/>
  <c r="G14" i="1"/>
  <c r="H12" i="1"/>
  <c r="G12" i="1"/>
  <c r="H10" i="3"/>
  <c r="G10" i="3"/>
  <c r="O42" i="3"/>
  <c r="N42" i="3"/>
  <c r="H38" i="3"/>
  <c r="G38" i="3"/>
  <c r="O37" i="3"/>
  <c r="N37" i="3"/>
  <c r="H33" i="3"/>
  <c r="G33" i="3"/>
  <c r="N32" i="3"/>
  <c r="O32" i="3"/>
  <c r="H29" i="3"/>
  <c r="G29" i="3"/>
  <c r="O28" i="3"/>
  <c r="N28" i="3"/>
  <c r="G25" i="3"/>
  <c r="H25" i="3"/>
  <c r="N24" i="3"/>
  <c r="O24" i="3"/>
  <c r="H20" i="3"/>
  <c r="G20" i="3"/>
  <c r="O19" i="3"/>
  <c r="N19" i="3"/>
  <c r="G15" i="3"/>
  <c r="H15" i="3"/>
  <c r="O14" i="3"/>
  <c r="N14" i="3"/>
  <c r="H11" i="3"/>
  <c r="G11" i="3"/>
  <c r="H29" i="2"/>
  <c r="G29" i="2"/>
  <c r="H16" i="2"/>
  <c r="G16" i="2"/>
  <c r="O37" i="2"/>
  <c r="N37" i="2"/>
  <c r="O13" i="2"/>
  <c r="N13" i="2"/>
  <c r="N73" i="6"/>
  <c r="O73" i="6"/>
  <c r="O71" i="6"/>
  <c r="N71" i="6"/>
  <c r="O69" i="6"/>
  <c r="N69" i="6"/>
  <c r="N67" i="6"/>
  <c r="O67" i="6"/>
  <c r="N64" i="6"/>
  <c r="O64" i="6"/>
  <c r="O61" i="6"/>
  <c r="N61" i="6"/>
  <c r="N59" i="6"/>
  <c r="O59" i="6"/>
  <c r="N57" i="6"/>
  <c r="O57" i="6"/>
  <c r="N55" i="6"/>
  <c r="O55" i="6"/>
  <c r="O53" i="6"/>
  <c r="N53" i="6"/>
  <c r="N51" i="6"/>
  <c r="O51" i="6"/>
  <c r="N49" i="6"/>
  <c r="O49" i="6"/>
  <c r="N47" i="6"/>
  <c r="O47" i="6"/>
  <c r="O45" i="6"/>
  <c r="N45" i="6"/>
  <c r="N43" i="6"/>
  <c r="O43" i="6"/>
  <c r="N41" i="6"/>
  <c r="O41" i="6"/>
  <c r="N39" i="6"/>
  <c r="O39" i="6"/>
  <c r="O37" i="6"/>
  <c r="N37" i="6"/>
  <c r="O35" i="6"/>
  <c r="N35" i="6"/>
  <c r="N33" i="6"/>
  <c r="O33" i="6"/>
  <c r="N31" i="6"/>
  <c r="O31" i="6"/>
  <c r="O29" i="6"/>
  <c r="N29" i="6"/>
  <c r="N27" i="6"/>
  <c r="O27" i="6"/>
  <c r="N25" i="6"/>
  <c r="O25" i="6"/>
  <c r="O22" i="6"/>
  <c r="N22" i="6"/>
  <c r="O20" i="6"/>
  <c r="N20" i="6"/>
  <c r="N17" i="6"/>
  <c r="O17" i="6"/>
  <c r="N15" i="6"/>
  <c r="O15" i="6"/>
  <c r="O13" i="6"/>
  <c r="N13" i="6"/>
  <c r="H28" i="2"/>
  <c r="G28" i="2"/>
  <c r="H15" i="2"/>
  <c r="G15" i="2"/>
  <c r="O36" i="2"/>
  <c r="N36" i="2"/>
  <c r="N23" i="2"/>
  <c r="O23" i="2"/>
  <c r="N12" i="2"/>
  <c r="O12" i="2"/>
  <c r="O39" i="1"/>
  <c r="N39" i="1"/>
  <c r="O36" i="1"/>
  <c r="N36" i="1"/>
  <c r="O32" i="1"/>
  <c r="N32" i="1"/>
  <c r="O30" i="1"/>
  <c r="N30" i="1"/>
  <c r="N26" i="1"/>
  <c r="O26" i="1"/>
  <c r="O22" i="1"/>
  <c r="N22" i="1"/>
  <c r="O20" i="1"/>
  <c r="N20" i="1"/>
  <c r="O17" i="1"/>
  <c r="N17" i="1"/>
  <c r="O15" i="1"/>
  <c r="N15" i="1"/>
  <c r="O13" i="1"/>
  <c r="N13" i="1"/>
  <c r="H73" i="6"/>
  <c r="G73" i="6"/>
  <c r="G71" i="6"/>
  <c r="H71" i="6"/>
  <c r="G69" i="6"/>
  <c r="H69" i="6"/>
  <c r="H67" i="6"/>
  <c r="G67" i="6"/>
  <c r="G64" i="6"/>
  <c r="H64" i="6"/>
  <c r="G61" i="6"/>
  <c r="H61" i="6"/>
  <c r="H59" i="6"/>
  <c r="G59" i="6"/>
  <c r="H57" i="6"/>
  <c r="G57" i="6"/>
  <c r="G55" i="6"/>
  <c r="H55" i="6"/>
  <c r="G53" i="6"/>
  <c r="H53" i="6"/>
  <c r="H51" i="6"/>
  <c r="G51" i="6"/>
  <c r="H49" i="6"/>
  <c r="G49" i="6"/>
  <c r="G47" i="6"/>
  <c r="H47" i="6"/>
  <c r="G45" i="6"/>
  <c r="H45" i="6"/>
  <c r="H43" i="6"/>
  <c r="G43" i="6"/>
  <c r="H41" i="6"/>
  <c r="G41" i="6"/>
  <c r="H39" i="6"/>
  <c r="G39" i="6"/>
  <c r="G37" i="6"/>
  <c r="H37" i="6"/>
  <c r="H35" i="6"/>
  <c r="G35" i="6"/>
  <c r="H33" i="6"/>
  <c r="G33" i="6"/>
  <c r="G31" i="6"/>
  <c r="H31" i="6"/>
  <c r="G29" i="6"/>
  <c r="H29" i="6"/>
  <c r="H27" i="6"/>
  <c r="G27" i="6"/>
  <c r="H25" i="6"/>
  <c r="G25" i="6"/>
  <c r="H22" i="6"/>
  <c r="G22" i="6"/>
  <c r="G20" i="6"/>
  <c r="H20" i="6"/>
  <c r="G17" i="6"/>
  <c r="H17" i="6"/>
  <c r="H15" i="6"/>
  <c r="G15" i="6"/>
  <c r="G13" i="6"/>
  <c r="H13" i="6"/>
  <c r="O10" i="3"/>
  <c r="N10" i="3"/>
  <c r="H40" i="3"/>
  <c r="G40" i="3"/>
  <c r="O38" i="3"/>
  <c r="N38" i="3"/>
  <c r="H34" i="3"/>
  <c r="G34" i="3"/>
  <c r="O33" i="3"/>
  <c r="N33" i="3"/>
  <c r="H30" i="3"/>
  <c r="G30" i="3"/>
  <c r="O29" i="3"/>
  <c r="N29" i="3"/>
  <c r="G26" i="3"/>
  <c r="H26" i="3"/>
  <c r="N25" i="3"/>
  <c r="O25" i="3"/>
  <c r="H21" i="3"/>
  <c r="G21" i="3"/>
  <c r="O20" i="3"/>
  <c r="N20" i="3"/>
  <c r="G16" i="3"/>
  <c r="H16" i="3"/>
  <c r="N15" i="3"/>
  <c r="O15" i="3"/>
  <c r="H12" i="3"/>
  <c r="G12" i="3"/>
  <c r="O11" i="3"/>
  <c r="N11" i="3"/>
  <c r="H9" i="2"/>
  <c r="G9" i="2"/>
  <c r="H26" i="2"/>
  <c r="G26" i="2"/>
  <c r="H14" i="2"/>
  <c r="G14" i="2"/>
  <c r="O34" i="2"/>
  <c r="N34" i="2"/>
  <c r="O20" i="2"/>
  <c r="N20" i="2"/>
  <c r="O11" i="2"/>
  <c r="N11" i="2"/>
  <c r="G37" i="2"/>
  <c r="H37" i="2"/>
  <c r="H24" i="2"/>
  <c r="G24" i="2"/>
  <c r="H13" i="2"/>
  <c r="G13" i="2"/>
  <c r="O31" i="2"/>
  <c r="N31" i="2"/>
  <c r="O19" i="2"/>
  <c r="N19" i="2"/>
  <c r="O10" i="2"/>
  <c r="N10" i="2"/>
  <c r="H39" i="1"/>
  <c r="G39" i="1"/>
  <c r="H36" i="1"/>
  <c r="G36" i="1"/>
  <c r="H32" i="1"/>
  <c r="G32" i="1"/>
  <c r="H30" i="1"/>
  <c r="G30" i="1"/>
  <c r="H26" i="1"/>
  <c r="G26" i="1"/>
  <c r="H22" i="1"/>
  <c r="G22" i="1"/>
  <c r="H20" i="1"/>
  <c r="G20" i="1"/>
  <c r="H17" i="1"/>
  <c r="G17" i="1"/>
  <c r="H15" i="1"/>
  <c r="G15" i="1"/>
  <c r="H13" i="1"/>
  <c r="G13" i="1"/>
  <c r="H41" i="3"/>
  <c r="G41" i="3"/>
  <c r="O40" i="3"/>
  <c r="N40" i="3"/>
  <c r="H35" i="3"/>
  <c r="G35" i="3"/>
  <c r="O34" i="3"/>
  <c r="N34" i="3"/>
  <c r="H31" i="3"/>
  <c r="G31" i="3"/>
  <c r="O30" i="3"/>
  <c r="N30" i="3"/>
  <c r="H27" i="3"/>
  <c r="G27" i="3"/>
  <c r="N26" i="3"/>
  <c r="O26" i="3"/>
  <c r="G23" i="3"/>
  <c r="H23" i="3"/>
  <c r="O21" i="3"/>
  <c r="N21" i="3"/>
  <c r="H17" i="3"/>
  <c r="G17" i="3"/>
  <c r="N16" i="3"/>
  <c r="O16" i="3"/>
  <c r="H13" i="3"/>
  <c r="G13" i="3"/>
  <c r="O12" i="3"/>
  <c r="N12" i="3"/>
  <c r="G36" i="2"/>
  <c r="H36" i="2"/>
  <c r="G23" i="2"/>
  <c r="H23" i="2"/>
  <c r="H12" i="2"/>
  <c r="G12" i="2"/>
  <c r="O30" i="2"/>
  <c r="N30" i="2"/>
  <c r="O18" i="2"/>
  <c r="N18" i="2"/>
  <c r="H11" i="1"/>
  <c r="G11" i="1"/>
  <c r="N72" i="6"/>
  <c r="O72" i="6"/>
  <c r="O70" i="6"/>
  <c r="N70" i="6"/>
  <c r="N68" i="6"/>
  <c r="O68" i="6"/>
  <c r="N65" i="6"/>
  <c r="O65" i="6"/>
  <c r="O62" i="6"/>
  <c r="N62" i="6"/>
  <c r="O60" i="6"/>
  <c r="N60" i="6"/>
  <c r="N58" i="6"/>
  <c r="O58" i="6"/>
  <c r="N56" i="6"/>
  <c r="O56" i="6"/>
  <c r="O54" i="6"/>
  <c r="N54" i="6"/>
  <c r="O52" i="6"/>
  <c r="N52" i="6"/>
  <c r="N50" i="6"/>
  <c r="O50" i="6"/>
  <c r="N48" i="6"/>
  <c r="O48" i="6"/>
  <c r="O46" i="6"/>
  <c r="N46" i="6"/>
  <c r="O44" i="6"/>
  <c r="N44" i="6"/>
  <c r="N42" i="6"/>
  <c r="O42" i="6"/>
  <c r="N40" i="6"/>
  <c r="O40" i="6"/>
  <c r="O38" i="6"/>
  <c r="N38" i="6"/>
  <c r="O36" i="6"/>
  <c r="N36" i="6"/>
  <c r="N34" i="6"/>
  <c r="O34" i="6"/>
  <c r="N32" i="6"/>
  <c r="O32" i="6"/>
  <c r="O30" i="6"/>
  <c r="N30" i="6"/>
  <c r="O28" i="6"/>
  <c r="N28" i="6"/>
  <c r="N26" i="6"/>
  <c r="O26" i="6"/>
  <c r="N24" i="6"/>
  <c r="O24" i="6"/>
  <c r="N21" i="6"/>
  <c r="O21" i="6"/>
  <c r="O18" i="6"/>
  <c r="N18" i="6"/>
  <c r="N16" i="6"/>
  <c r="O16" i="6"/>
  <c r="N14" i="6"/>
  <c r="O14" i="6"/>
  <c r="O12" i="6"/>
  <c r="N12" i="6"/>
  <c r="H34" i="2"/>
  <c r="G34" i="2"/>
  <c r="H20" i="2"/>
  <c r="G20" i="2"/>
  <c r="H11" i="2"/>
  <c r="G11" i="2"/>
  <c r="O29" i="2"/>
  <c r="N29" i="2"/>
  <c r="O16" i="2"/>
  <c r="N16" i="2"/>
  <c r="N38" i="1"/>
  <c r="O38" i="1"/>
  <c r="O33" i="1"/>
  <c r="N33" i="1"/>
  <c r="O31" i="1"/>
  <c r="N31" i="1"/>
  <c r="O28" i="1"/>
  <c r="N28" i="1"/>
  <c r="O24" i="1"/>
  <c r="N24" i="1"/>
  <c r="O21" i="1"/>
  <c r="N21" i="1"/>
  <c r="O18" i="1"/>
  <c r="N18" i="1"/>
  <c r="O16" i="1"/>
  <c r="N16" i="1"/>
  <c r="O14" i="1"/>
  <c r="N14" i="1"/>
  <c r="O12" i="1"/>
  <c r="N12" i="1"/>
  <c r="M11" i="6"/>
  <c r="L11" i="6"/>
  <c r="E72" i="6"/>
  <c r="F72" i="6"/>
  <c r="E70" i="6"/>
  <c r="F70" i="6"/>
  <c r="E68" i="6"/>
  <c r="F68" i="6"/>
  <c r="F65" i="6"/>
  <c r="E65" i="6"/>
  <c r="E62" i="6"/>
  <c r="F62" i="6"/>
  <c r="E60" i="6"/>
  <c r="F60" i="6"/>
  <c r="E58" i="6"/>
  <c r="F58" i="6"/>
  <c r="F56" i="6"/>
  <c r="E56" i="6"/>
  <c r="F54" i="6"/>
  <c r="E54" i="6"/>
  <c r="E52" i="6"/>
  <c r="F52" i="6"/>
  <c r="E50" i="6"/>
  <c r="F50" i="6"/>
  <c r="F48" i="6"/>
  <c r="E48" i="6"/>
  <c r="E46" i="6"/>
  <c r="F46" i="6"/>
  <c r="E44" i="6"/>
  <c r="F44" i="6"/>
  <c r="E42" i="6"/>
  <c r="F42" i="6"/>
  <c r="F40" i="6"/>
  <c r="E40" i="6"/>
  <c r="F38" i="6"/>
  <c r="E38" i="6"/>
  <c r="E36" i="6"/>
  <c r="F36" i="6"/>
  <c r="E34" i="6"/>
  <c r="F34" i="6"/>
  <c r="F32" i="6"/>
  <c r="E32" i="6"/>
  <c r="E30" i="6"/>
  <c r="F30" i="6"/>
  <c r="E28" i="6"/>
  <c r="F28" i="6"/>
  <c r="E26" i="6"/>
  <c r="F26" i="6"/>
  <c r="F24" i="6"/>
  <c r="E24" i="6"/>
  <c r="E21" i="6"/>
  <c r="F21" i="6"/>
  <c r="F18" i="6"/>
  <c r="E18" i="6"/>
  <c r="F16" i="6"/>
  <c r="E16" i="6"/>
  <c r="E14" i="6"/>
  <c r="F14" i="6"/>
  <c r="E12" i="6"/>
  <c r="F12" i="6"/>
  <c r="E31" i="2"/>
  <c r="F31" i="2"/>
  <c r="E19" i="2"/>
  <c r="F19" i="2"/>
  <c r="E10" i="2"/>
  <c r="F10" i="2"/>
  <c r="L28" i="2"/>
  <c r="M28" i="2"/>
  <c r="L15" i="2"/>
  <c r="M15" i="2"/>
  <c r="F11" i="6"/>
  <c r="E11" i="6"/>
  <c r="E30" i="2"/>
  <c r="F30" i="2"/>
  <c r="F18" i="2"/>
  <c r="E18" i="2"/>
  <c r="L9" i="2"/>
  <c r="M9" i="2"/>
  <c r="L26" i="2"/>
  <c r="M26" i="2"/>
  <c r="L14" i="2"/>
  <c r="M14" i="2"/>
  <c r="E29" i="2"/>
  <c r="F29" i="2"/>
  <c r="E16" i="2"/>
  <c r="F16" i="2"/>
  <c r="L37" i="2"/>
  <c r="M37" i="2"/>
  <c r="L13" i="2"/>
  <c r="M13" i="2"/>
  <c r="L73" i="6"/>
  <c r="M73" i="6"/>
  <c r="M71" i="6"/>
  <c r="L71" i="6"/>
  <c r="L69" i="6"/>
  <c r="M69" i="6"/>
  <c r="L67" i="6"/>
  <c r="M67" i="6"/>
  <c r="M64" i="6"/>
  <c r="L64" i="6"/>
  <c r="M61" i="6"/>
  <c r="L61" i="6"/>
  <c r="L59" i="6"/>
  <c r="M59" i="6"/>
  <c r="L57" i="6"/>
  <c r="M57" i="6"/>
  <c r="M55" i="6"/>
  <c r="L55" i="6"/>
  <c r="M53" i="6"/>
  <c r="L53" i="6"/>
  <c r="L51" i="6"/>
  <c r="M51" i="6"/>
  <c r="L49" i="6"/>
  <c r="M49" i="6"/>
  <c r="M47" i="6"/>
  <c r="L47" i="6"/>
  <c r="M45" i="6"/>
  <c r="L45" i="6"/>
  <c r="L43" i="6"/>
  <c r="M43" i="6"/>
  <c r="L41" i="6"/>
  <c r="M41" i="6"/>
  <c r="M39" i="6"/>
  <c r="L39" i="6"/>
  <c r="M37" i="6"/>
  <c r="L37" i="6"/>
  <c r="L35" i="6"/>
  <c r="M35" i="6"/>
  <c r="L33" i="6"/>
  <c r="M33" i="6"/>
  <c r="M31" i="6"/>
  <c r="L31" i="6"/>
  <c r="M29" i="6"/>
  <c r="L29" i="6"/>
  <c r="L27" i="6"/>
  <c r="M27" i="6"/>
  <c r="L25" i="6"/>
  <c r="M25" i="6"/>
  <c r="L22" i="6"/>
  <c r="M22" i="6"/>
  <c r="M20" i="6"/>
  <c r="L20" i="6"/>
  <c r="L17" i="6"/>
  <c r="M17" i="6"/>
  <c r="L15" i="6"/>
  <c r="M15" i="6"/>
  <c r="M13" i="6"/>
  <c r="L13" i="6"/>
  <c r="E28" i="2"/>
  <c r="F28" i="2"/>
  <c r="F15" i="2"/>
  <c r="E15" i="2"/>
  <c r="L36" i="2"/>
  <c r="M36" i="2"/>
  <c r="M23" i="2"/>
  <c r="L23" i="2"/>
  <c r="L12" i="2"/>
  <c r="M12" i="2"/>
  <c r="F73" i="6"/>
  <c r="E73" i="6"/>
  <c r="F71" i="6"/>
  <c r="E71" i="6"/>
  <c r="E69" i="6"/>
  <c r="F69" i="6"/>
  <c r="E67" i="6"/>
  <c r="F67" i="6"/>
  <c r="E64" i="6"/>
  <c r="F64" i="6"/>
  <c r="E61" i="6"/>
  <c r="F61" i="6"/>
  <c r="E59" i="6"/>
  <c r="F59" i="6"/>
  <c r="F57" i="6"/>
  <c r="E57" i="6"/>
  <c r="E55" i="6"/>
  <c r="F55" i="6"/>
  <c r="E53" i="6"/>
  <c r="F53" i="6"/>
  <c r="E51" i="6"/>
  <c r="F51" i="6"/>
  <c r="F49" i="6"/>
  <c r="E49" i="6"/>
  <c r="E47" i="6"/>
  <c r="F47" i="6"/>
  <c r="E45" i="6"/>
  <c r="F45" i="6"/>
  <c r="E43" i="6"/>
  <c r="F43" i="6"/>
  <c r="F41" i="6"/>
  <c r="E41" i="6"/>
  <c r="E39" i="6"/>
  <c r="F39" i="6"/>
  <c r="E37" i="6"/>
  <c r="F37" i="6"/>
  <c r="E35" i="6"/>
  <c r="F35" i="6"/>
  <c r="F33" i="6"/>
  <c r="E33" i="6"/>
  <c r="E31" i="6"/>
  <c r="F31" i="6"/>
  <c r="E29" i="6"/>
  <c r="F29" i="6"/>
  <c r="E27" i="6"/>
  <c r="F27" i="6"/>
  <c r="F25" i="6"/>
  <c r="E25" i="6"/>
  <c r="E22" i="6"/>
  <c r="F22" i="6"/>
  <c r="E20" i="6"/>
  <c r="F20" i="6"/>
  <c r="F17" i="6"/>
  <c r="E17" i="6"/>
  <c r="E15" i="6"/>
  <c r="F15" i="6"/>
  <c r="E13" i="6"/>
  <c r="F13" i="6"/>
  <c r="F9" i="2"/>
  <c r="E9" i="2"/>
  <c r="E26" i="2"/>
  <c r="F26" i="2"/>
  <c r="E14" i="2"/>
  <c r="F14" i="2"/>
  <c r="L34" i="2"/>
  <c r="M34" i="2"/>
  <c r="L20" i="2"/>
  <c r="M20" i="2"/>
  <c r="L11" i="2"/>
  <c r="M11" i="2"/>
  <c r="E37" i="2"/>
  <c r="F37" i="2"/>
  <c r="E24" i="2"/>
  <c r="F24" i="2"/>
  <c r="F13" i="2"/>
  <c r="E13" i="2"/>
  <c r="L31" i="2"/>
  <c r="M31" i="2"/>
  <c r="L19" i="2"/>
  <c r="M19" i="2"/>
  <c r="L10" i="2"/>
  <c r="M10" i="2"/>
  <c r="F36" i="2"/>
  <c r="E36" i="2"/>
  <c r="F23" i="2"/>
  <c r="E23" i="2"/>
  <c r="E12" i="2"/>
  <c r="F12" i="2"/>
  <c r="L30" i="2"/>
  <c r="M30" i="2"/>
  <c r="M18" i="2"/>
  <c r="L18" i="2"/>
  <c r="M72" i="6"/>
  <c r="L72" i="6"/>
  <c r="M70" i="6"/>
  <c r="L70" i="6"/>
  <c r="L68" i="6"/>
  <c r="M68" i="6"/>
  <c r="L65" i="6"/>
  <c r="M65" i="6"/>
  <c r="M62" i="6"/>
  <c r="L62" i="6"/>
  <c r="L60" i="6"/>
  <c r="M60" i="6"/>
  <c r="L58" i="6"/>
  <c r="M58" i="6"/>
  <c r="L56" i="6"/>
  <c r="M56" i="6"/>
  <c r="M54" i="6"/>
  <c r="L54" i="6"/>
  <c r="L52" i="6"/>
  <c r="M52" i="6"/>
  <c r="L50" i="6"/>
  <c r="M50" i="6"/>
  <c r="L48" i="6"/>
  <c r="M48" i="6"/>
  <c r="M46" i="6"/>
  <c r="L46" i="6"/>
  <c r="L44" i="6"/>
  <c r="M44" i="6"/>
  <c r="L42" i="6"/>
  <c r="M42" i="6"/>
  <c r="L40" i="6"/>
  <c r="M40" i="6"/>
  <c r="M38" i="6"/>
  <c r="L38" i="6"/>
  <c r="L36" i="6"/>
  <c r="M36" i="6"/>
  <c r="L34" i="6"/>
  <c r="M34" i="6"/>
  <c r="L32" i="6"/>
  <c r="M32" i="6"/>
  <c r="M30" i="6"/>
  <c r="L30" i="6"/>
  <c r="L28" i="6"/>
  <c r="M28" i="6"/>
  <c r="L26" i="6"/>
  <c r="M26" i="6"/>
  <c r="L24" i="6"/>
  <c r="M24" i="6"/>
  <c r="L21" i="6"/>
  <c r="M21" i="6"/>
  <c r="M18" i="6"/>
  <c r="L18" i="6"/>
  <c r="L16" i="6"/>
  <c r="M16" i="6"/>
  <c r="L14" i="6"/>
  <c r="M14" i="6"/>
  <c r="L12" i="6"/>
  <c r="M12" i="6"/>
  <c r="E34" i="2"/>
  <c r="F34" i="2"/>
  <c r="F20" i="2"/>
  <c r="E20" i="2"/>
  <c r="F11" i="2"/>
  <c r="E11" i="2"/>
  <c r="L29" i="2"/>
  <c r="M29" i="2"/>
  <c r="L16" i="2"/>
  <c r="M16" i="2"/>
  <c r="M11" i="1"/>
  <c r="L11" i="1"/>
  <c r="E38" i="1"/>
  <c r="F38" i="1"/>
  <c r="E33" i="1"/>
  <c r="F33" i="1"/>
  <c r="F31" i="1"/>
  <c r="E31" i="1"/>
  <c r="F28" i="1"/>
  <c r="E28" i="1"/>
  <c r="E24" i="1"/>
  <c r="F24" i="1"/>
  <c r="E21" i="1"/>
  <c r="F21" i="1"/>
  <c r="E18" i="1"/>
  <c r="F18" i="1"/>
  <c r="E16" i="1"/>
  <c r="F16" i="1"/>
  <c r="E14" i="1"/>
  <c r="F14" i="1"/>
  <c r="E12" i="1"/>
  <c r="F12" i="1"/>
  <c r="L36" i="1"/>
  <c r="M36" i="1"/>
  <c r="L32" i="1"/>
  <c r="M32" i="1"/>
  <c r="L30" i="1"/>
  <c r="M30" i="1"/>
  <c r="L26" i="1"/>
  <c r="M26" i="1"/>
  <c r="L22" i="1"/>
  <c r="M22" i="1"/>
  <c r="M20" i="1"/>
  <c r="L20" i="1"/>
  <c r="M17" i="1"/>
  <c r="L17" i="1"/>
  <c r="L15" i="1"/>
  <c r="M15" i="1"/>
  <c r="L13" i="1"/>
  <c r="M13" i="1"/>
  <c r="L39" i="1"/>
  <c r="M39" i="1"/>
  <c r="E39" i="1"/>
  <c r="F39" i="1"/>
  <c r="E36" i="1"/>
  <c r="F36" i="1"/>
  <c r="E32" i="1"/>
  <c r="F32" i="1"/>
  <c r="E30" i="1"/>
  <c r="F30" i="1"/>
  <c r="E26" i="1"/>
  <c r="F26" i="1"/>
  <c r="E22" i="1"/>
  <c r="F22" i="1"/>
  <c r="F20" i="1"/>
  <c r="E20" i="1"/>
  <c r="F17" i="1"/>
  <c r="E17" i="1"/>
  <c r="E15" i="1"/>
  <c r="F15" i="1"/>
  <c r="E13" i="1"/>
  <c r="F13" i="1"/>
  <c r="E11" i="1"/>
  <c r="F11" i="1"/>
  <c r="L38" i="1"/>
  <c r="M38" i="1"/>
  <c r="L33" i="1"/>
  <c r="M33" i="1"/>
  <c r="L31" i="1"/>
  <c r="M31" i="1"/>
  <c r="L28" i="1"/>
  <c r="M28" i="1"/>
  <c r="M24" i="1"/>
  <c r="L24" i="1"/>
  <c r="L21" i="1"/>
  <c r="M21" i="1"/>
  <c r="L18" i="1"/>
  <c r="M18" i="1"/>
  <c r="M16" i="1"/>
  <c r="L16" i="1"/>
  <c r="L14" i="1"/>
  <c r="M14" i="1"/>
  <c r="L12" i="1"/>
  <c r="M12" i="1"/>
  <c r="F42" i="3"/>
  <c r="E42" i="3"/>
  <c r="M41" i="3"/>
  <c r="F37" i="3"/>
  <c r="E37" i="3"/>
  <c r="M35" i="3"/>
  <c r="F32" i="3"/>
  <c r="E32" i="3"/>
  <c r="M31" i="3"/>
  <c r="F28" i="3"/>
  <c r="E28" i="3"/>
  <c r="M27" i="3"/>
  <c r="F24" i="3"/>
  <c r="E24" i="3"/>
  <c r="M23" i="3"/>
  <c r="F19" i="3"/>
  <c r="E19" i="3"/>
  <c r="M17" i="3"/>
  <c r="F14" i="3"/>
  <c r="E14" i="3"/>
  <c r="M13" i="3"/>
  <c r="M42" i="3"/>
  <c r="F38" i="3"/>
  <c r="E38" i="3"/>
  <c r="M37" i="3"/>
  <c r="F33" i="3"/>
  <c r="E33" i="3"/>
  <c r="M32" i="3"/>
  <c r="F29" i="3"/>
  <c r="E29" i="3"/>
  <c r="M28" i="3"/>
  <c r="F25" i="3"/>
  <c r="E25" i="3"/>
  <c r="M24" i="3"/>
  <c r="F20" i="3"/>
  <c r="E20" i="3"/>
  <c r="M19" i="3"/>
  <c r="L19" i="3"/>
  <c r="F15" i="3"/>
  <c r="E15" i="3"/>
  <c r="M14" i="3"/>
  <c r="F11" i="3"/>
  <c r="E11" i="3"/>
  <c r="E10" i="3"/>
  <c r="F10" i="3"/>
  <c r="M10" i="3"/>
  <c r="L10" i="3"/>
  <c r="F40" i="3"/>
  <c r="E40" i="3"/>
  <c r="M38" i="3"/>
  <c r="F34" i="3"/>
  <c r="E34" i="3"/>
  <c r="M33" i="3"/>
  <c r="F30" i="3"/>
  <c r="E30" i="3"/>
  <c r="M29" i="3"/>
  <c r="F26" i="3"/>
  <c r="E26" i="3"/>
  <c r="M25" i="3"/>
  <c r="F21" i="3"/>
  <c r="E21" i="3"/>
  <c r="M20" i="3"/>
  <c r="L20" i="3"/>
  <c r="F16" i="3"/>
  <c r="E16" i="3"/>
  <c r="M15" i="3"/>
  <c r="F12" i="3"/>
  <c r="E12" i="3"/>
  <c r="M11" i="3"/>
  <c r="L11" i="3"/>
  <c r="F41" i="3"/>
  <c r="E41" i="3"/>
  <c r="M40" i="3"/>
  <c r="F35" i="3"/>
  <c r="E35" i="3"/>
  <c r="M34" i="3"/>
  <c r="E31" i="3"/>
  <c r="F31" i="3"/>
  <c r="M30" i="3"/>
  <c r="F27" i="3"/>
  <c r="E27" i="3"/>
  <c r="M26" i="3"/>
  <c r="F23" i="3"/>
  <c r="E23" i="3"/>
  <c r="M21" i="3"/>
  <c r="L21" i="3"/>
  <c r="F17" i="3"/>
  <c r="E17" i="3"/>
  <c r="M16" i="3"/>
  <c r="F13" i="3"/>
  <c r="E13" i="3"/>
  <c r="M12" i="3"/>
  <c r="L12" i="3"/>
  <c r="BT101" i="8"/>
  <c r="BT95" i="8"/>
  <c r="CH16" i="8"/>
  <c r="CG16" i="8"/>
  <c r="CF16" i="8"/>
  <c r="CE16" i="8"/>
  <c r="CD16" i="8"/>
  <c r="CC16" i="8"/>
  <c r="CB16" i="8"/>
  <c r="CA16" i="8"/>
  <c r="BZ16" i="8"/>
  <c r="BY16" i="8"/>
  <c r="BX16" i="8"/>
  <c r="BW16" i="8"/>
  <c r="BV16" i="8"/>
  <c r="BU16" i="8"/>
  <c r="BT16" i="8"/>
  <c r="BS16" i="8"/>
  <c r="BR16" i="8"/>
  <c r="I23" i="1" s="1"/>
  <c r="BQ16" i="8"/>
  <c r="BP16" i="8"/>
  <c r="B23" i="1" s="1"/>
  <c r="BO16" i="8"/>
  <c r="B21" i="2" s="1"/>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I23" i="6" s="1"/>
  <c r="AN16" i="8"/>
  <c r="B23" i="6" s="1"/>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I24" i="4" s="1"/>
  <c r="F16" i="8"/>
  <c r="E16" i="8"/>
  <c r="D16" i="8"/>
  <c r="C16" i="8"/>
  <c r="B16" i="8"/>
  <c r="B24" i="4" l="1"/>
  <c r="BT104" i="8"/>
  <c r="I22" i="3"/>
  <c r="N22" i="3" s="1"/>
  <c r="B22" i="3"/>
  <c r="H22" i="3" s="1"/>
  <c r="B20" i="7"/>
  <c r="I20" i="7"/>
  <c r="O23" i="6"/>
  <c r="N23" i="6"/>
  <c r="H28" i="4"/>
  <c r="G28" i="4"/>
  <c r="H57" i="4"/>
  <c r="G57" i="4"/>
  <c r="H33" i="4"/>
  <c r="G33" i="4"/>
  <c r="O72" i="4"/>
  <c r="N72" i="4"/>
  <c r="N38" i="4"/>
  <c r="O38" i="4"/>
  <c r="H69" i="4"/>
  <c r="G69" i="4"/>
  <c r="H35" i="4"/>
  <c r="G35" i="4"/>
  <c r="O65" i="4"/>
  <c r="N65" i="4"/>
  <c r="N23" i="4"/>
  <c r="O23" i="4"/>
  <c r="N61" i="4"/>
  <c r="O61" i="4"/>
  <c r="N45" i="4"/>
  <c r="O45" i="4"/>
  <c r="O55" i="4"/>
  <c r="N55" i="4"/>
  <c r="G42" i="4"/>
  <c r="H42" i="4"/>
  <c r="O31" i="4"/>
  <c r="N31" i="4"/>
  <c r="O70" i="4"/>
  <c r="N70" i="4"/>
  <c r="G27" i="7"/>
  <c r="H27" i="7"/>
  <c r="G61" i="7"/>
  <c r="H61" i="7"/>
  <c r="G26" i="7"/>
  <c r="H26" i="7"/>
  <c r="G60" i="7"/>
  <c r="H60" i="7"/>
  <c r="O33" i="7"/>
  <c r="N33" i="7"/>
  <c r="O32" i="7"/>
  <c r="N32" i="7"/>
  <c r="H23" i="7"/>
  <c r="G23" i="7"/>
  <c r="H57" i="7"/>
  <c r="G57" i="7"/>
  <c r="H22" i="7"/>
  <c r="G22" i="7"/>
  <c r="H56" i="7"/>
  <c r="G56" i="7"/>
  <c r="G21" i="7"/>
  <c r="H21" i="7"/>
  <c r="G54" i="7"/>
  <c r="H54" i="7"/>
  <c r="G19" i="7"/>
  <c r="H19" i="7"/>
  <c r="G53" i="7"/>
  <c r="H53" i="7"/>
  <c r="H21" i="2"/>
  <c r="G21" i="2"/>
  <c r="N36" i="4"/>
  <c r="O36" i="4"/>
  <c r="N66" i="4"/>
  <c r="O66" i="4"/>
  <c r="N41" i="4"/>
  <c r="O41" i="4"/>
  <c r="G73" i="4"/>
  <c r="H73" i="4"/>
  <c r="G46" i="4"/>
  <c r="H46" i="4"/>
  <c r="G71" i="4"/>
  <c r="H71" i="4"/>
  <c r="O43" i="4"/>
  <c r="N43" i="4"/>
  <c r="N74" i="4"/>
  <c r="O74" i="4"/>
  <c r="G32" i="4"/>
  <c r="H32" i="4"/>
  <c r="G19" i="4"/>
  <c r="H19" i="4"/>
  <c r="N50" i="4"/>
  <c r="O50" i="4"/>
  <c r="N16" i="4"/>
  <c r="O16" i="4"/>
  <c r="H47" i="4"/>
  <c r="G47" i="4"/>
  <c r="G39" i="4"/>
  <c r="H39" i="4"/>
  <c r="O12" i="4"/>
  <c r="N12" i="4"/>
  <c r="O27" i="7"/>
  <c r="N27" i="7"/>
  <c r="N61" i="7"/>
  <c r="O61" i="7"/>
  <c r="O26" i="7"/>
  <c r="N26" i="7"/>
  <c r="O60" i="7"/>
  <c r="N60" i="7"/>
  <c r="H33" i="7"/>
  <c r="G33" i="7"/>
  <c r="H32" i="7"/>
  <c r="G32" i="7"/>
  <c r="N23" i="7"/>
  <c r="O23" i="7"/>
  <c r="O57" i="7"/>
  <c r="N57" i="7"/>
  <c r="N22" i="7"/>
  <c r="O22" i="7"/>
  <c r="N56" i="7"/>
  <c r="O56" i="7"/>
  <c r="N21" i="7"/>
  <c r="O21" i="7"/>
  <c r="N54" i="7"/>
  <c r="O54" i="7"/>
  <c r="O19" i="7"/>
  <c r="N19" i="7"/>
  <c r="N53" i="7"/>
  <c r="O53" i="7"/>
  <c r="O21" i="2"/>
  <c r="N21" i="2"/>
  <c r="H36" i="4"/>
  <c r="G36" i="4"/>
  <c r="G66" i="4"/>
  <c r="H66" i="4"/>
  <c r="G41" i="4"/>
  <c r="H41" i="4"/>
  <c r="O73" i="4"/>
  <c r="N73" i="4"/>
  <c r="N46" i="4"/>
  <c r="O46" i="4"/>
  <c r="N71" i="4"/>
  <c r="O71" i="4"/>
  <c r="H43" i="4"/>
  <c r="G43" i="4"/>
  <c r="H74" i="4"/>
  <c r="G74" i="4"/>
  <c r="O32" i="4"/>
  <c r="N32" i="4"/>
  <c r="O19" i="4"/>
  <c r="N19" i="4"/>
  <c r="G50" i="4"/>
  <c r="H50" i="4"/>
  <c r="H16" i="4"/>
  <c r="G16" i="4"/>
  <c r="O47" i="4"/>
  <c r="N47" i="4"/>
  <c r="O39" i="4"/>
  <c r="N39" i="4"/>
  <c r="G12" i="4"/>
  <c r="H12" i="4"/>
  <c r="G35" i="7"/>
  <c r="H35" i="7"/>
  <c r="G34" i="7"/>
  <c r="H34" i="7"/>
  <c r="O41" i="7"/>
  <c r="N41" i="7"/>
  <c r="H40" i="7"/>
  <c r="G40" i="7"/>
  <c r="H31" i="7"/>
  <c r="G31" i="7"/>
  <c r="H30" i="7"/>
  <c r="G30" i="7"/>
  <c r="G8" i="7"/>
  <c r="H8" i="7"/>
  <c r="G29" i="7"/>
  <c r="H29" i="7"/>
  <c r="G28" i="7"/>
  <c r="H28" i="7"/>
  <c r="H23" i="1"/>
  <c r="G23" i="1"/>
  <c r="N44" i="4"/>
  <c r="O44" i="4"/>
  <c r="N15" i="4"/>
  <c r="O15" i="4"/>
  <c r="G54" i="4"/>
  <c r="H54" i="4"/>
  <c r="G21" i="4"/>
  <c r="H21" i="4"/>
  <c r="N51" i="4"/>
  <c r="O51" i="4"/>
  <c r="N17" i="4"/>
  <c r="O17" i="4"/>
  <c r="G48" i="4"/>
  <c r="H48" i="4"/>
  <c r="G63" i="4"/>
  <c r="H63" i="4"/>
  <c r="G40" i="4"/>
  <c r="H40" i="4"/>
  <c r="G29" i="4"/>
  <c r="H29" i="4"/>
  <c r="N58" i="4"/>
  <c r="O58" i="4"/>
  <c r="N26" i="4"/>
  <c r="O26" i="4"/>
  <c r="N13" i="4"/>
  <c r="O13" i="4"/>
  <c r="N52" i="4"/>
  <c r="O52" i="4"/>
  <c r="O35" i="7"/>
  <c r="N35" i="7"/>
  <c r="O34" i="7"/>
  <c r="N34" i="7"/>
  <c r="H41" i="7"/>
  <c r="G41" i="7"/>
  <c r="O40" i="7"/>
  <c r="N40" i="7"/>
  <c r="N31" i="7"/>
  <c r="O31" i="7"/>
  <c r="N30" i="7"/>
  <c r="O30" i="7"/>
  <c r="N8" i="7"/>
  <c r="O8" i="7"/>
  <c r="N29" i="7"/>
  <c r="O29" i="7"/>
  <c r="N28" i="7"/>
  <c r="O28" i="7"/>
  <c r="H44" i="4"/>
  <c r="G44" i="4"/>
  <c r="H15" i="4"/>
  <c r="G15" i="4"/>
  <c r="O54" i="4"/>
  <c r="N54" i="4"/>
  <c r="O21" i="4"/>
  <c r="N21" i="4"/>
  <c r="H51" i="4"/>
  <c r="G51" i="4"/>
  <c r="H17" i="4"/>
  <c r="G17" i="4"/>
  <c r="O48" i="4"/>
  <c r="N48" i="4"/>
  <c r="O63" i="4"/>
  <c r="N63" i="4"/>
  <c r="O40" i="4"/>
  <c r="N40" i="4"/>
  <c r="O29" i="4"/>
  <c r="N29" i="4"/>
  <c r="H58" i="4"/>
  <c r="G58" i="4"/>
  <c r="G26" i="4"/>
  <c r="H26" i="4"/>
  <c r="G13" i="4"/>
  <c r="H13" i="4"/>
  <c r="H52" i="4"/>
  <c r="G52" i="4"/>
  <c r="H9" i="7"/>
  <c r="G9" i="7"/>
  <c r="G43" i="7"/>
  <c r="H43" i="7"/>
  <c r="G42" i="7"/>
  <c r="H42" i="7"/>
  <c r="H15" i="7"/>
  <c r="G15" i="7"/>
  <c r="O49" i="7"/>
  <c r="N49" i="7"/>
  <c r="H14" i="7"/>
  <c r="G14" i="7"/>
  <c r="H48" i="7"/>
  <c r="G48" i="7"/>
  <c r="H39" i="7"/>
  <c r="G39" i="7"/>
  <c r="H38" i="7"/>
  <c r="G38" i="7"/>
  <c r="G37" i="7"/>
  <c r="H37" i="7"/>
  <c r="G36" i="7"/>
  <c r="H36" i="7"/>
  <c r="O23" i="1"/>
  <c r="N23" i="1"/>
  <c r="O18" i="4"/>
  <c r="N18" i="4"/>
  <c r="N49" i="4"/>
  <c r="O49" i="4"/>
  <c r="N25" i="4"/>
  <c r="O25" i="4"/>
  <c r="G62" i="4"/>
  <c r="H62" i="4"/>
  <c r="G30" i="4"/>
  <c r="H30" i="4"/>
  <c r="N59" i="4"/>
  <c r="O59" i="4"/>
  <c r="N27" i="4"/>
  <c r="O27" i="4"/>
  <c r="G56" i="4"/>
  <c r="H56" i="4"/>
  <c r="N14" i="4"/>
  <c r="O14" i="4"/>
  <c r="G53" i="4"/>
  <c r="H53" i="4"/>
  <c r="G37" i="4"/>
  <c r="H37" i="4"/>
  <c r="O68" i="4"/>
  <c r="N68" i="4"/>
  <c r="N34" i="4"/>
  <c r="O34" i="4"/>
  <c r="H22" i="4"/>
  <c r="G22" i="4"/>
  <c r="N60" i="4"/>
  <c r="O60" i="4"/>
  <c r="O9" i="7"/>
  <c r="N9" i="7"/>
  <c r="O43" i="7"/>
  <c r="N43" i="7"/>
  <c r="O42" i="7"/>
  <c r="N42" i="7"/>
  <c r="N15" i="7"/>
  <c r="O15" i="7"/>
  <c r="H49" i="7"/>
  <c r="G49" i="7"/>
  <c r="N14" i="7"/>
  <c r="O14" i="7"/>
  <c r="O48" i="7"/>
  <c r="N48" i="7"/>
  <c r="N39" i="7"/>
  <c r="O39" i="7"/>
  <c r="N38" i="7"/>
  <c r="O38" i="7"/>
  <c r="N37" i="7"/>
  <c r="O37" i="7"/>
  <c r="N36" i="7"/>
  <c r="O36" i="7"/>
  <c r="G18" i="4"/>
  <c r="H18" i="4"/>
  <c r="G49" i="4"/>
  <c r="H49" i="4"/>
  <c r="G25" i="4"/>
  <c r="H25" i="4"/>
  <c r="N62" i="4"/>
  <c r="O62" i="4"/>
  <c r="O30" i="4"/>
  <c r="N30" i="4"/>
  <c r="H59" i="4"/>
  <c r="G59" i="4"/>
  <c r="H27" i="4"/>
  <c r="G27" i="4"/>
  <c r="O56" i="4"/>
  <c r="N56" i="4"/>
  <c r="G14" i="4"/>
  <c r="H14" i="4"/>
  <c r="N53" i="4"/>
  <c r="O53" i="4"/>
  <c r="N37" i="4"/>
  <c r="O37" i="4"/>
  <c r="H68" i="4"/>
  <c r="G68" i="4"/>
  <c r="H34" i="4"/>
  <c r="G34" i="4"/>
  <c r="N22" i="4"/>
  <c r="O22" i="4"/>
  <c r="H60" i="4"/>
  <c r="G60" i="4"/>
  <c r="G18" i="7"/>
  <c r="H18" i="7"/>
  <c r="G52" i="7"/>
  <c r="H52" i="7"/>
  <c r="O17" i="7"/>
  <c r="N17" i="7"/>
  <c r="G51" i="7"/>
  <c r="H51" i="7"/>
  <c r="O25" i="7"/>
  <c r="N25" i="7"/>
  <c r="G59" i="7"/>
  <c r="H59" i="7"/>
  <c r="H24" i="7"/>
  <c r="G24" i="7"/>
  <c r="O58" i="7"/>
  <c r="N58" i="7"/>
  <c r="G13" i="7"/>
  <c r="H13" i="7"/>
  <c r="H47" i="7"/>
  <c r="G47" i="7"/>
  <c r="G12" i="7"/>
  <c r="H12" i="7"/>
  <c r="H46" i="7"/>
  <c r="G46" i="7"/>
  <c r="G11" i="7"/>
  <c r="H11" i="7"/>
  <c r="G45" i="7"/>
  <c r="H45" i="7"/>
  <c r="G10" i="7"/>
  <c r="H10" i="7"/>
  <c r="G44" i="7"/>
  <c r="H44" i="7"/>
  <c r="G23" i="6"/>
  <c r="H23" i="6"/>
  <c r="N28" i="4"/>
  <c r="O28" i="4"/>
  <c r="N57" i="4"/>
  <c r="O57" i="4"/>
  <c r="N33" i="4"/>
  <c r="O33" i="4"/>
  <c r="G72" i="4"/>
  <c r="H72" i="4"/>
  <c r="G38" i="4"/>
  <c r="H38" i="4"/>
  <c r="N69" i="4"/>
  <c r="O69" i="4"/>
  <c r="N35" i="4"/>
  <c r="O35" i="4"/>
  <c r="G65" i="4"/>
  <c r="H65" i="4"/>
  <c r="H23" i="4"/>
  <c r="G23" i="4"/>
  <c r="G61" i="4"/>
  <c r="H61" i="4"/>
  <c r="G45" i="4"/>
  <c r="H45" i="4"/>
  <c r="G55" i="4"/>
  <c r="H55" i="4"/>
  <c r="N42" i="4"/>
  <c r="O42" i="4"/>
  <c r="G31" i="4"/>
  <c r="H31" i="4"/>
  <c r="G70" i="4"/>
  <c r="H70" i="4"/>
  <c r="O18" i="7"/>
  <c r="N18" i="7"/>
  <c r="O52" i="7"/>
  <c r="N52" i="7"/>
  <c r="H17" i="7"/>
  <c r="G17" i="7"/>
  <c r="O51" i="7"/>
  <c r="N51" i="7"/>
  <c r="H25" i="7"/>
  <c r="G25" i="7"/>
  <c r="O59" i="7"/>
  <c r="N59" i="7"/>
  <c r="O24" i="7"/>
  <c r="N24" i="7"/>
  <c r="H58" i="7"/>
  <c r="G58" i="7"/>
  <c r="N13" i="7"/>
  <c r="O13" i="7"/>
  <c r="N47" i="7"/>
  <c r="O47" i="7"/>
  <c r="N12" i="7"/>
  <c r="O12" i="7"/>
  <c r="N46" i="7"/>
  <c r="O46" i="7"/>
  <c r="O11" i="7"/>
  <c r="N11" i="7"/>
  <c r="N45" i="7"/>
  <c r="O45" i="7"/>
  <c r="O10" i="7"/>
  <c r="N10" i="7"/>
  <c r="N44" i="7"/>
  <c r="O44" i="7"/>
  <c r="M21" i="2"/>
  <c r="L21" i="2"/>
  <c r="E27" i="7"/>
  <c r="F27" i="7"/>
  <c r="E61" i="7"/>
  <c r="F61" i="7"/>
  <c r="E42" i="7"/>
  <c r="F42" i="7"/>
  <c r="L41" i="7"/>
  <c r="M41" i="7"/>
  <c r="E24" i="7"/>
  <c r="F24" i="7"/>
  <c r="L58" i="7"/>
  <c r="M58" i="7"/>
  <c r="E23" i="7"/>
  <c r="F23" i="7"/>
  <c r="E57" i="7"/>
  <c r="F57" i="7"/>
  <c r="E38" i="7"/>
  <c r="F38" i="7"/>
  <c r="E29" i="7"/>
  <c r="F29" i="7"/>
  <c r="E10" i="7"/>
  <c r="F10" i="7"/>
  <c r="E44" i="7"/>
  <c r="F44" i="7"/>
  <c r="L27" i="7"/>
  <c r="M27" i="7"/>
  <c r="L61" i="7"/>
  <c r="M61" i="7"/>
  <c r="L42" i="7"/>
  <c r="M42" i="7"/>
  <c r="E41" i="7"/>
  <c r="F41" i="7"/>
  <c r="L24" i="7"/>
  <c r="M24" i="7"/>
  <c r="E58" i="7"/>
  <c r="F58" i="7"/>
  <c r="L23" i="7"/>
  <c r="M23" i="7"/>
  <c r="L57" i="7"/>
  <c r="M57" i="7"/>
  <c r="L38" i="7"/>
  <c r="M38" i="7"/>
  <c r="L29" i="7"/>
  <c r="M29" i="7"/>
  <c r="L10" i="7"/>
  <c r="M10" i="7"/>
  <c r="L44" i="7"/>
  <c r="M44" i="7"/>
  <c r="E35" i="7"/>
  <c r="F35" i="7"/>
  <c r="L17" i="7"/>
  <c r="M17" i="7"/>
  <c r="E51" i="7"/>
  <c r="F51" i="7"/>
  <c r="E15" i="7"/>
  <c r="F15" i="7"/>
  <c r="L49" i="7"/>
  <c r="M49" i="7"/>
  <c r="L32" i="7"/>
  <c r="M32" i="7"/>
  <c r="E31" i="7"/>
  <c r="F31" i="7"/>
  <c r="E12" i="7"/>
  <c r="F12" i="7"/>
  <c r="E46" i="7"/>
  <c r="F46" i="7"/>
  <c r="E37" i="7"/>
  <c r="F37" i="7"/>
  <c r="E19" i="7"/>
  <c r="F19" i="7"/>
  <c r="E53" i="7"/>
  <c r="F53" i="7"/>
  <c r="L35" i="7"/>
  <c r="M35" i="7"/>
  <c r="E17" i="7"/>
  <c r="F17" i="7"/>
  <c r="L51" i="7"/>
  <c r="M51" i="7"/>
  <c r="L15" i="7"/>
  <c r="M15" i="7"/>
  <c r="E49" i="7"/>
  <c r="F49" i="7"/>
  <c r="E32" i="7"/>
  <c r="F32" i="7"/>
  <c r="L31" i="7"/>
  <c r="M31" i="7"/>
  <c r="L12" i="7"/>
  <c r="M12" i="7"/>
  <c r="L46" i="7"/>
  <c r="M46" i="7"/>
  <c r="L37" i="7"/>
  <c r="M37" i="7"/>
  <c r="L19" i="7"/>
  <c r="M19" i="7"/>
  <c r="L53" i="7"/>
  <c r="M53" i="7"/>
  <c r="E9" i="7"/>
  <c r="F9" i="7"/>
  <c r="E43" i="7"/>
  <c r="F43" i="7"/>
  <c r="E26" i="7"/>
  <c r="F26" i="7"/>
  <c r="E60" i="7"/>
  <c r="F60" i="7"/>
  <c r="L25" i="7"/>
  <c r="M25" i="7"/>
  <c r="E59" i="7"/>
  <c r="F59" i="7"/>
  <c r="E40" i="7"/>
  <c r="F40" i="7"/>
  <c r="E39" i="7"/>
  <c r="F39" i="7"/>
  <c r="E22" i="7"/>
  <c r="F22" i="7"/>
  <c r="E56" i="7"/>
  <c r="F56" i="7"/>
  <c r="E11" i="7"/>
  <c r="F11" i="7"/>
  <c r="E45" i="7"/>
  <c r="F45" i="7"/>
  <c r="E28" i="7"/>
  <c r="F28" i="7"/>
  <c r="E23" i="6"/>
  <c r="F23" i="6"/>
  <c r="L9" i="7"/>
  <c r="M9" i="7"/>
  <c r="L43" i="7"/>
  <c r="M43" i="7"/>
  <c r="L26" i="7"/>
  <c r="M26" i="7"/>
  <c r="L60" i="7"/>
  <c r="M60" i="7"/>
  <c r="E25" i="7"/>
  <c r="F25" i="7"/>
  <c r="L59" i="7"/>
  <c r="M59" i="7"/>
  <c r="L40" i="7"/>
  <c r="M40" i="7"/>
  <c r="L39" i="7"/>
  <c r="M39" i="7"/>
  <c r="L22" i="7"/>
  <c r="M22" i="7"/>
  <c r="L56" i="7"/>
  <c r="M56" i="7"/>
  <c r="L11" i="7"/>
  <c r="M11" i="7"/>
  <c r="L45" i="7"/>
  <c r="M45" i="7"/>
  <c r="L28" i="7"/>
  <c r="M28" i="7"/>
  <c r="L23" i="6"/>
  <c r="M23" i="6"/>
  <c r="E18" i="7"/>
  <c r="F18" i="7"/>
  <c r="E52" i="7"/>
  <c r="F52" i="7"/>
  <c r="E34" i="7"/>
  <c r="F34" i="7"/>
  <c r="L33" i="7"/>
  <c r="M33" i="7"/>
  <c r="E14" i="7"/>
  <c r="F14" i="7"/>
  <c r="E48" i="7"/>
  <c r="F48" i="7"/>
  <c r="E13" i="7"/>
  <c r="F13" i="7"/>
  <c r="E47" i="7"/>
  <c r="F47" i="7"/>
  <c r="E30" i="7"/>
  <c r="F30" i="7"/>
  <c r="F8" i="7"/>
  <c r="E8" i="7"/>
  <c r="E21" i="7"/>
  <c r="F21" i="7"/>
  <c r="E54" i="7"/>
  <c r="F54" i="7"/>
  <c r="E36" i="7"/>
  <c r="F36" i="7"/>
  <c r="E21" i="2"/>
  <c r="F21" i="2"/>
  <c r="L18" i="7"/>
  <c r="M18" i="7"/>
  <c r="L52" i="7"/>
  <c r="M52" i="7"/>
  <c r="L34" i="7"/>
  <c r="M34" i="7"/>
  <c r="E33" i="7"/>
  <c r="F33" i="7"/>
  <c r="L14" i="7"/>
  <c r="M14" i="7"/>
  <c r="L48" i="7"/>
  <c r="M48" i="7"/>
  <c r="L13" i="7"/>
  <c r="M13" i="7"/>
  <c r="L47" i="7"/>
  <c r="M47" i="7"/>
  <c r="L30" i="7"/>
  <c r="M30" i="7"/>
  <c r="M8" i="7"/>
  <c r="L8" i="7"/>
  <c r="L21" i="7"/>
  <c r="M21" i="7"/>
  <c r="L54" i="7"/>
  <c r="M54" i="7"/>
  <c r="L36" i="7"/>
  <c r="M36" i="7"/>
  <c r="E23" i="1"/>
  <c r="F23" i="1"/>
  <c r="L23" i="1"/>
  <c r="M23" i="1"/>
  <c r="F36" i="4"/>
  <c r="E36" i="4"/>
  <c r="L44" i="4"/>
  <c r="M44" i="4"/>
  <c r="L15" i="4"/>
  <c r="M15" i="4"/>
  <c r="F54" i="4"/>
  <c r="E54" i="4"/>
  <c r="F21" i="4"/>
  <c r="E21" i="4"/>
  <c r="L51" i="4"/>
  <c r="M51" i="4"/>
  <c r="M17" i="4"/>
  <c r="L17" i="4"/>
  <c r="F48" i="4"/>
  <c r="E48" i="4"/>
  <c r="F63" i="4"/>
  <c r="E63" i="4"/>
  <c r="F40" i="4"/>
  <c r="E40" i="4"/>
  <c r="F29" i="4"/>
  <c r="E29" i="4"/>
  <c r="M58" i="4"/>
  <c r="L58" i="4"/>
  <c r="M26" i="4"/>
  <c r="L26" i="4"/>
  <c r="L13" i="4"/>
  <c r="M13" i="4"/>
  <c r="L52" i="4"/>
  <c r="M52" i="4"/>
  <c r="F44" i="4"/>
  <c r="E44" i="4"/>
  <c r="F15" i="4"/>
  <c r="E15" i="4"/>
  <c r="L54" i="4"/>
  <c r="M54" i="4"/>
  <c r="L21" i="4"/>
  <c r="M21" i="4"/>
  <c r="F51" i="4"/>
  <c r="E51" i="4"/>
  <c r="E17" i="4"/>
  <c r="F17" i="4"/>
  <c r="M48" i="4"/>
  <c r="L48" i="4"/>
  <c r="L63" i="4"/>
  <c r="M63" i="4"/>
  <c r="L40" i="4"/>
  <c r="M40" i="4"/>
  <c r="L29" i="4"/>
  <c r="M29" i="4"/>
  <c r="E58" i="4"/>
  <c r="F58" i="4"/>
  <c r="E26" i="4"/>
  <c r="F26" i="4"/>
  <c r="F13" i="4"/>
  <c r="E13" i="4"/>
  <c r="F52" i="4"/>
  <c r="E52" i="4"/>
  <c r="M18" i="4"/>
  <c r="L18" i="4"/>
  <c r="M49" i="4"/>
  <c r="L49" i="4"/>
  <c r="M25" i="4"/>
  <c r="L25" i="4"/>
  <c r="F62" i="4"/>
  <c r="E62" i="4"/>
  <c r="F30" i="4"/>
  <c r="E30" i="4"/>
  <c r="L59" i="4"/>
  <c r="M59" i="4"/>
  <c r="L27" i="4"/>
  <c r="M27" i="4"/>
  <c r="F56" i="4"/>
  <c r="E56" i="4"/>
  <c r="L14" i="4"/>
  <c r="M14" i="4"/>
  <c r="F53" i="4"/>
  <c r="E53" i="4"/>
  <c r="F37" i="4"/>
  <c r="E37" i="4"/>
  <c r="L68" i="4"/>
  <c r="M68" i="4"/>
  <c r="M34" i="4"/>
  <c r="L34" i="4"/>
  <c r="F22" i="4"/>
  <c r="E22" i="4"/>
  <c r="L60" i="4"/>
  <c r="M60" i="4"/>
  <c r="E18" i="4"/>
  <c r="F18" i="4"/>
  <c r="E49" i="4"/>
  <c r="F49" i="4"/>
  <c r="E25" i="4"/>
  <c r="F25" i="4"/>
  <c r="L62" i="4"/>
  <c r="M62" i="4"/>
  <c r="L30" i="4"/>
  <c r="M30" i="4"/>
  <c r="F59" i="4"/>
  <c r="E59" i="4"/>
  <c r="F27" i="4"/>
  <c r="E27" i="4"/>
  <c r="M56" i="4"/>
  <c r="L56" i="4"/>
  <c r="F14" i="4"/>
  <c r="E14" i="4"/>
  <c r="L53" i="4"/>
  <c r="M53" i="4"/>
  <c r="L37" i="4"/>
  <c r="M37" i="4"/>
  <c r="F68" i="4"/>
  <c r="E68" i="4"/>
  <c r="E34" i="4"/>
  <c r="F34" i="4"/>
  <c r="L22" i="4"/>
  <c r="M22" i="4"/>
  <c r="F60" i="4"/>
  <c r="E60" i="4"/>
  <c r="M57" i="4"/>
  <c r="L57" i="4"/>
  <c r="M33" i="4"/>
  <c r="L33" i="4"/>
  <c r="F72" i="4"/>
  <c r="E72" i="4"/>
  <c r="F38" i="4"/>
  <c r="E38" i="4"/>
  <c r="L69" i="4"/>
  <c r="M69" i="4"/>
  <c r="L35" i="4"/>
  <c r="M35" i="4"/>
  <c r="F65" i="4"/>
  <c r="E65" i="4"/>
  <c r="F23" i="4"/>
  <c r="E23" i="4"/>
  <c r="F61" i="4"/>
  <c r="E61" i="4"/>
  <c r="F45" i="4"/>
  <c r="E45" i="4"/>
  <c r="F55" i="4"/>
  <c r="E55" i="4"/>
  <c r="M42" i="4"/>
  <c r="L42" i="4"/>
  <c r="F31" i="4"/>
  <c r="E31" i="4"/>
  <c r="F70" i="4"/>
  <c r="E70" i="4"/>
  <c r="L28" i="4"/>
  <c r="M28" i="4"/>
  <c r="F28" i="4"/>
  <c r="E28" i="4"/>
  <c r="E57" i="4"/>
  <c r="F57" i="4"/>
  <c r="E33" i="4"/>
  <c r="F33" i="4"/>
  <c r="L72" i="4"/>
  <c r="M72" i="4"/>
  <c r="L38" i="4"/>
  <c r="M38" i="4"/>
  <c r="F69" i="4"/>
  <c r="E69" i="4"/>
  <c r="F35" i="4"/>
  <c r="E35" i="4"/>
  <c r="M65" i="4"/>
  <c r="L65" i="4"/>
  <c r="L23" i="4"/>
  <c r="M23" i="4"/>
  <c r="L61" i="4"/>
  <c r="M61" i="4"/>
  <c r="L45" i="4"/>
  <c r="M45" i="4"/>
  <c r="L55" i="4"/>
  <c r="M55" i="4"/>
  <c r="E42" i="4"/>
  <c r="F42" i="4"/>
  <c r="L31" i="4"/>
  <c r="M31" i="4"/>
  <c r="L70" i="4"/>
  <c r="M70" i="4"/>
  <c r="L36" i="4"/>
  <c r="M36" i="4"/>
  <c r="M66" i="4"/>
  <c r="L66" i="4"/>
  <c r="M41" i="4"/>
  <c r="L41" i="4"/>
  <c r="F73" i="4"/>
  <c r="E73" i="4"/>
  <c r="F46" i="4"/>
  <c r="E46" i="4"/>
  <c r="F71" i="4"/>
  <c r="E71" i="4"/>
  <c r="L43" i="4"/>
  <c r="M43" i="4"/>
  <c r="M74" i="4"/>
  <c r="L74" i="4"/>
  <c r="F32" i="4"/>
  <c r="E32" i="4"/>
  <c r="F19" i="4"/>
  <c r="E19" i="4"/>
  <c r="M50" i="4"/>
  <c r="L50" i="4"/>
  <c r="L16" i="4"/>
  <c r="M16" i="4"/>
  <c r="F47" i="4"/>
  <c r="E47" i="4"/>
  <c r="F39" i="4"/>
  <c r="E39" i="4"/>
  <c r="L12" i="4"/>
  <c r="M12" i="4"/>
  <c r="E66" i="4"/>
  <c r="F66" i="4"/>
  <c r="E41" i="4"/>
  <c r="F41" i="4"/>
  <c r="L73" i="4"/>
  <c r="M73" i="4"/>
  <c r="L46" i="4"/>
  <c r="M46" i="4"/>
  <c r="L71" i="4"/>
  <c r="M71" i="4"/>
  <c r="F43" i="4"/>
  <c r="E43" i="4"/>
  <c r="E74" i="4"/>
  <c r="F74" i="4"/>
  <c r="M32" i="4"/>
  <c r="L32" i="4"/>
  <c r="L19" i="4"/>
  <c r="M19" i="4"/>
  <c r="E50" i="4"/>
  <c r="F50" i="4"/>
  <c r="F16" i="4"/>
  <c r="E16" i="4"/>
  <c r="L47" i="4"/>
  <c r="M47" i="4"/>
  <c r="L39" i="4"/>
  <c r="M39" i="4"/>
  <c r="E12" i="4"/>
  <c r="F12" i="4"/>
  <c r="L22" i="3" l="1"/>
  <c r="E22" i="3"/>
  <c r="G22" i="3"/>
  <c r="M22" i="3"/>
  <c r="O22" i="3"/>
  <c r="F22" i="3"/>
  <c r="O35" i="2"/>
  <c r="N35" i="2"/>
  <c r="N20" i="7"/>
  <c r="O20" i="7"/>
  <c r="G20" i="7"/>
  <c r="H20" i="7"/>
  <c r="G24" i="4"/>
  <c r="H24" i="4"/>
  <c r="N24" i="4"/>
  <c r="O24" i="4"/>
  <c r="M35" i="2"/>
  <c r="L35" i="2"/>
  <c r="L20" i="7"/>
  <c r="M20" i="7"/>
  <c r="E20" i="7"/>
  <c r="F20" i="7"/>
  <c r="F24" i="4"/>
  <c r="E24" i="4"/>
  <c r="L24" i="4"/>
  <c r="M24" i="4"/>
  <c r="I17" i="2" l="1"/>
  <c r="L17" i="2" s="1"/>
  <c r="B18" i="8"/>
  <c r="N17" i="2" l="1"/>
  <c r="M17" i="2"/>
  <c r="O17" i="2"/>
  <c r="C18" i="8"/>
  <c r="D18" i="8"/>
  <c r="E18" i="8"/>
  <c r="F18" i="8"/>
  <c r="G69" i="8"/>
  <c r="G18" i="8" s="1"/>
  <c r="I20" i="4" s="1"/>
  <c r="M20" i="4" s="1"/>
  <c r="I67" i="4"/>
  <c r="L67" i="4" s="1"/>
  <c r="N20" i="4" l="1"/>
  <c r="N67" i="4"/>
  <c r="O20" i="4"/>
  <c r="O67" i="4"/>
  <c r="M67" i="4"/>
  <c r="L20" i="4"/>
  <c r="H69" i="8"/>
  <c r="H18" i="8" s="1"/>
  <c r="I18" i="8"/>
  <c r="J18" i="8"/>
  <c r="K18" i="8"/>
  <c r="L18" i="8"/>
  <c r="M18" i="8"/>
  <c r="N69" i="8"/>
  <c r="N18" i="8" s="1"/>
  <c r="O69" i="8"/>
  <c r="O18" i="8" s="1"/>
  <c r="P69" i="8"/>
  <c r="P18" i="8" s="1"/>
  <c r="Q69" i="8"/>
  <c r="Q18" i="8" s="1"/>
  <c r="R69" i="8"/>
  <c r="R18" i="8" s="1"/>
  <c r="AF69" i="8"/>
  <c r="AF18" i="8" s="1"/>
  <c r="AC69" i="8"/>
  <c r="AC18" i="8"/>
  <c r="AB69" i="8"/>
  <c r="AB18" i="8"/>
  <c r="Z69" i="8"/>
  <c r="Z18" i="8"/>
  <c r="S69" i="8"/>
  <c r="S18" i="8" s="1"/>
  <c r="T69" i="8"/>
  <c r="T18" i="8"/>
  <c r="U69" i="8"/>
  <c r="U18" i="8" s="1"/>
  <c r="AE69" i="8"/>
  <c r="AE18" i="8"/>
  <c r="AI69" i="8"/>
  <c r="AI18" i="8" s="1"/>
  <c r="Y69" i="8"/>
  <c r="Y18" i="8" s="1"/>
  <c r="W69" i="8"/>
  <c r="W18" i="8"/>
  <c r="V69" i="8"/>
  <c r="V18" i="8"/>
  <c r="AJ69" i="8"/>
  <c r="AJ18" i="8"/>
  <c r="X69" i="8"/>
  <c r="X18" i="8" s="1"/>
  <c r="AA69" i="8"/>
  <c r="AA18" i="8" s="1"/>
  <c r="AG69" i="8"/>
  <c r="AG18" i="8" s="1"/>
  <c r="AK69" i="8"/>
  <c r="AK18" i="8"/>
  <c r="AD69" i="8"/>
  <c r="AD18" i="8" s="1"/>
  <c r="AH69" i="8"/>
  <c r="AH18" i="8"/>
  <c r="AL69" i="8" l="1"/>
  <c r="B67" i="4" s="1"/>
  <c r="E67" i="4" s="1"/>
  <c r="AM69" i="8"/>
  <c r="AM18" i="8" s="1"/>
  <c r="AN69" i="8"/>
  <c r="H67" i="4" l="1"/>
  <c r="G67" i="4"/>
  <c r="F67" i="4"/>
  <c r="AL18" i="8"/>
  <c r="B20" i="4" s="1"/>
  <c r="AN18" i="8"/>
  <c r="G20" i="4" l="1"/>
  <c r="E20" i="4"/>
  <c r="F20" i="4"/>
  <c r="H20" i="4"/>
  <c r="AO69" i="8"/>
  <c r="AO18" i="8" s="1"/>
  <c r="I19" i="6" s="1"/>
  <c r="I66" i="6"/>
  <c r="L66" i="6" s="1"/>
  <c r="N19" i="6" l="1"/>
  <c r="M19" i="6"/>
  <c r="L19" i="6"/>
  <c r="O19" i="6"/>
  <c r="N66" i="6"/>
  <c r="O66" i="6"/>
  <c r="M66" i="6"/>
  <c r="AP69" i="8"/>
  <c r="B66" i="6" s="1"/>
  <c r="AR69" i="8"/>
  <c r="AR18" i="8"/>
  <c r="AS69" i="8"/>
  <c r="AS18" i="8" s="1"/>
  <c r="AT69" i="8"/>
  <c r="B39" i="3" s="1"/>
  <c r="G39" i="3" s="1"/>
  <c r="AU69" i="8"/>
  <c r="AU18" i="8" s="1"/>
  <c r="B18" i="3" s="1"/>
  <c r="E18" i="3" s="1"/>
  <c r="AV69" i="8"/>
  <c r="AV18" i="8" s="1"/>
  <c r="AW69" i="8"/>
  <c r="AW18" i="8" s="1"/>
  <c r="AX69" i="8"/>
  <c r="AX18" i="8"/>
  <c r="AY18" i="8"/>
  <c r="AZ18" i="8"/>
  <c r="BA69" i="8"/>
  <c r="I39" i="3" s="1"/>
  <c r="BA18" i="8"/>
  <c r="I18" i="3" s="1"/>
  <c r="M18" i="3" s="1"/>
  <c r="AT18" i="8" l="1"/>
  <c r="E66" i="6"/>
  <c r="F66" i="6"/>
  <c r="H66" i="6"/>
  <c r="G66" i="6"/>
  <c r="AP18" i="8"/>
  <c r="B19" i="6" s="1"/>
  <c r="M39" i="3"/>
  <c r="N39" i="3"/>
  <c r="O39" i="3"/>
  <c r="E39" i="3"/>
  <c r="O18" i="3"/>
  <c r="F18" i="3"/>
  <c r="H18" i="3"/>
  <c r="H39" i="3"/>
  <c r="N18" i="3"/>
  <c r="G18" i="3"/>
  <c r="F39" i="3"/>
  <c r="BB69" i="8"/>
  <c r="BB18" i="8"/>
  <c r="BC69" i="8"/>
  <c r="BC18" i="8" s="1"/>
  <c r="BD69" i="8"/>
  <c r="BD18" i="8" s="1"/>
  <c r="BE69" i="8"/>
  <c r="BE18" i="8"/>
  <c r="AQ69" i="8"/>
  <c r="AQ18" i="8" s="1"/>
  <c r="BF69" i="8"/>
  <c r="BF18" i="8" s="1"/>
  <c r="BG69" i="8"/>
  <c r="BG18" i="8" s="1"/>
  <c r="BJ69" i="8"/>
  <c r="BJ18" i="8" s="1"/>
  <c r="BK69" i="8"/>
  <c r="BK18" i="8"/>
  <c r="BN69" i="8"/>
  <c r="BN18" i="8" s="1"/>
  <c r="BM69" i="8"/>
  <c r="BM18" i="8" s="1"/>
  <c r="BH69" i="8"/>
  <c r="BH18" i="8" s="1"/>
  <c r="BL69" i="8"/>
  <c r="BL18" i="8" s="1"/>
  <c r="BI69" i="8"/>
  <c r="BI18" i="8"/>
  <c r="BQ69" i="8"/>
  <c r="BQ18" i="8" s="1"/>
  <c r="BO69" i="8"/>
  <c r="BP69" i="8"/>
  <c r="BP18" i="8" s="1"/>
  <c r="BO18" i="8" l="1"/>
  <c r="B17" i="2" s="1"/>
  <c r="B35" i="2"/>
  <c r="E19" i="6"/>
  <c r="F19" i="6"/>
  <c r="H19" i="6"/>
  <c r="G19" i="6"/>
  <c r="I37" i="1"/>
  <c r="L37" i="1" s="1"/>
  <c r="BR69" i="8"/>
  <c r="G35" i="2" l="1"/>
  <c r="H35" i="2"/>
  <c r="E35" i="2"/>
  <c r="F35" i="2"/>
  <c r="BR18" i="8"/>
  <c r="B37" i="1"/>
  <c r="E17" i="2"/>
  <c r="H17" i="2"/>
  <c r="F17" i="2"/>
  <c r="G17" i="2"/>
  <c r="N37" i="1"/>
  <c r="M37" i="1"/>
  <c r="O37" i="1"/>
  <c r="CB69" i="8"/>
  <c r="CB18" i="8" s="1"/>
  <c r="CG69" i="8"/>
  <c r="CG18" i="8" s="1"/>
  <c r="BZ69" i="8"/>
  <c r="BZ18" i="8"/>
  <c r="CF69" i="8"/>
  <c r="CF18" i="8" s="1"/>
  <c r="BY69" i="8"/>
  <c r="BY18" i="8" s="1"/>
  <c r="CC69" i="8"/>
  <c r="CC18" i="8"/>
  <c r="BX69" i="8"/>
  <c r="BX18" i="8" s="1"/>
  <c r="BW69" i="8"/>
  <c r="BW18" i="8"/>
  <c r="CA69" i="8"/>
  <c r="CA18" i="8"/>
  <c r="CE69" i="8"/>
  <c r="CE18" i="8"/>
  <c r="CD69" i="8"/>
  <c r="CD18" i="8" s="1"/>
  <c r="BU69" i="8"/>
  <c r="BU18" i="8" s="1"/>
  <c r="BV69" i="8"/>
  <c r="BV18" i="8"/>
  <c r="CH69" i="8"/>
  <c r="CH18" i="8"/>
  <c r="B16" i="7" s="1"/>
  <c r="H16" i="7" s="1"/>
  <c r="BT69" i="8"/>
  <c r="I55" i="7" s="1"/>
  <c r="O55" i="7" s="1"/>
  <c r="B55" i="7"/>
  <c r="F55" i="7" s="1"/>
  <c r="E37" i="1" l="1"/>
  <c r="F37" i="1"/>
  <c r="H37" i="1"/>
  <c r="G37" i="1"/>
  <c r="I19" i="1"/>
  <c r="B19" i="1"/>
  <c r="BT18" i="8"/>
  <c r="I16" i="7" s="1"/>
  <c r="M16" i="7" s="1"/>
  <c r="N55" i="7"/>
  <c r="M55" i="7"/>
  <c r="H55" i="7"/>
  <c r="G55" i="7"/>
  <c r="E55" i="7"/>
  <c r="L55" i="7"/>
  <c r="F16" i="7"/>
  <c r="G16" i="7"/>
  <c r="E16" i="7"/>
  <c r="BS69" i="8"/>
  <c r="BS18" i="8" s="1"/>
  <c r="F19" i="1" l="1"/>
  <c r="G19" i="1"/>
  <c r="E19" i="1"/>
  <c r="H19" i="1"/>
  <c r="M19" i="1"/>
  <c r="N19" i="1"/>
  <c r="O19" i="1"/>
  <c r="L19" i="1"/>
  <c r="O16" i="7"/>
  <c r="L16" i="7"/>
  <c r="N16" i="7"/>
</calcChain>
</file>

<file path=xl/sharedStrings.xml><?xml version="1.0" encoding="utf-8"?>
<sst xmlns="http://schemas.openxmlformats.org/spreadsheetml/2006/main" count="850" uniqueCount="294">
  <si>
    <t>Pollutant</t>
  </si>
  <si>
    <t>Control Efficiency, %</t>
  </si>
  <si>
    <t>Unrestricted Emissions (tpy)</t>
  </si>
  <si>
    <t>EQUI ID</t>
  </si>
  <si>
    <t>Heat Input (BTU/hr)</t>
  </si>
  <si>
    <t>Fuel Usage (MMSCF/hr)</t>
  </si>
  <si>
    <t>Firing Type</t>
  </si>
  <si>
    <t>Parameter Code</t>
  </si>
  <si>
    <t>Particulate Matter</t>
  </si>
  <si>
    <t>PM &lt; 10 micron</t>
  </si>
  <si>
    <t>PM &lt; 2.5 micron</t>
  </si>
  <si>
    <t>Nitrogen Oxides</t>
  </si>
  <si>
    <t>Carbon Monoxide</t>
  </si>
  <si>
    <t>Sulfur Dioxide</t>
  </si>
  <si>
    <t>Volatile Organic Compounds</t>
  </si>
  <si>
    <t>Carbon Dioxide</t>
  </si>
  <si>
    <t>Methane</t>
  </si>
  <si>
    <t>Nitrous Oxide</t>
  </si>
  <si>
    <t>Carbon Dioxide Equivalent</t>
  </si>
  <si>
    <t>Lead Compounds</t>
  </si>
  <si>
    <t>HAPs - Total</t>
  </si>
  <si>
    <t>HAPs</t>
  </si>
  <si>
    <t>1,1,1-Trichloroethane</t>
  </si>
  <si>
    <t>1,2-Dibromoethane (Ethylene dibromide); EDB</t>
  </si>
  <si>
    <t>1,2-Dichloroethane</t>
  </si>
  <si>
    <t>1,2-Dichloropropane</t>
  </si>
  <si>
    <t>1,4-Dichlorobenzene (para-)</t>
  </si>
  <si>
    <t>2,4,6-Trichlorophenol</t>
  </si>
  <si>
    <t>2,4-Dinitrophenol</t>
  </si>
  <si>
    <t>2,4-Dinitrotoluene</t>
  </si>
  <si>
    <t>2-Chloroacetophenone</t>
  </si>
  <si>
    <t>2-Methylnaphthalene</t>
  </si>
  <si>
    <t>5-Methylchrysene</t>
  </si>
  <si>
    <t>Acenaphthene</t>
  </si>
  <si>
    <t>Acenaphthylene</t>
  </si>
  <si>
    <t>Acetaldehyde</t>
  </si>
  <si>
    <t>Acetophenone</t>
  </si>
  <si>
    <t>Acrolein</t>
  </si>
  <si>
    <t>Anthracene</t>
  </si>
  <si>
    <t>Antimony compounds</t>
  </si>
  <si>
    <t>Arsenic compounds</t>
  </si>
  <si>
    <t>Benzene</t>
  </si>
  <si>
    <t>Benzo(a)anthracene</t>
  </si>
  <si>
    <t>Benzo(b)fluoranthene</t>
  </si>
  <si>
    <t>Benzo(e)pyrene</t>
  </si>
  <si>
    <t>Benzo(ghi)perylene</t>
  </si>
  <si>
    <t>Benzo(k)fluoranthene</t>
  </si>
  <si>
    <t>Benzo[a]pyrene</t>
  </si>
  <si>
    <t>Beryllium Compounds</t>
  </si>
  <si>
    <t>Biphenyl</t>
  </si>
  <si>
    <t>Bis(2-ethylhexyl) phthalate</t>
  </si>
  <si>
    <t>Bromoform</t>
  </si>
  <si>
    <t>Bromomethane (Methyl bromide)</t>
  </si>
  <si>
    <t>Cadmium compounds</t>
  </si>
  <si>
    <t>Carbon disulfide</t>
  </si>
  <si>
    <t>Carbon tetrachloride</t>
  </si>
  <si>
    <t>Chlorine</t>
  </si>
  <si>
    <t>Chlorobenzene (Monochlorobenzene)</t>
  </si>
  <si>
    <t>Chloroethane</t>
  </si>
  <si>
    <t>Chloroform</t>
  </si>
  <si>
    <t>Chloromethane</t>
  </si>
  <si>
    <t>Chromium compounds</t>
  </si>
  <si>
    <t>Chrysene</t>
  </si>
  <si>
    <t>Cobalt compounds</t>
  </si>
  <si>
    <t>Cumene (Isopropylbenzene)</t>
  </si>
  <si>
    <t>Cyanide compounds</t>
  </si>
  <si>
    <t>Dibenz[a,h]anthracene</t>
  </si>
  <si>
    <t>Dichloromethane (Methylene chloride)</t>
  </si>
  <si>
    <t>Dimethyl sulfate</t>
  </si>
  <si>
    <t>Dioxins and Furans</t>
  </si>
  <si>
    <t>Ethylbenzene</t>
  </si>
  <si>
    <t>Fluoranthene</t>
  </si>
  <si>
    <t>Fluorene</t>
  </si>
  <si>
    <t>Formaldehyde</t>
  </si>
  <si>
    <t>Hexane</t>
  </si>
  <si>
    <t>Hydrogen Chloride</t>
  </si>
  <si>
    <t>Indeno(1,2,3-cd)pyrene</t>
  </si>
  <si>
    <t>Isophorone</t>
  </si>
  <si>
    <t>Manganese compounds</t>
  </si>
  <si>
    <t>Mercury</t>
  </si>
  <si>
    <t>Methyl methacrylate</t>
  </si>
  <si>
    <t>Methylhydrazine</t>
  </si>
  <si>
    <t>Methyl-tert-butylether</t>
  </si>
  <si>
    <t>Naphthalene</t>
  </si>
  <si>
    <t>Nickel compounds</t>
  </si>
  <si>
    <t>Octachlorodibenzo-p-dioxin</t>
  </si>
  <si>
    <t>PCBs (Polychlorinated biphenyls)</t>
  </si>
  <si>
    <t>Pentachlorophenol (PCP)</t>
  </si>
  <si>
    <t>Phenanthrene</t>
  </si>
  <si>
    <t>Phenol</t>
  </si>
  <si>
    <t>Phosphorus</t>
  </si>
  <si>
    <t>Propionaldehyde</t>
  </si>
  <si>
    <t>Pyrene</t>
  </si>
  <si>
    <t>Selenium compounds</t>
  </si>
  <si>
    <t>Styrene</t>
  </si>
  <si>
    <t>Tetrachloroethylene (Perchloroethylene)</t>
  </si>
  <si>
    <t>Toluene</t>
  </si>
  <si>
    <t>Vinyl acetate (Acetic acid)</t>
  </si>
  <si>
    <t>Vinyl chloride (chloroethene)</t>
  </si>
  <si>
    <t>Xylenes, Total</t>
  </si>
  <si>
    <t>PC, dry bottom, wall-fired, bituminous, Pre-NSPS with low-NOx burner</t>
  </si>
  <si>
    <t>Large, Controlled, Flue Gas Recirculation</t>
  </si>
  <si>
    <t>Small, Uncontrolled</t>
  </si>
  <si>
    <t>Small, Controlled, Flue Gas Recirculation</t>
  </si>
  <si>
    <t>Tangential Fired, Uncontrolled</t>
  </si>
  <si>
    <t>Tangential Fired, Controlled, Flue Gas Recirculation</t>
  </si>
  <si>
    <t>Residential, Uncontrolled</t>
  </si>
  <si>
    <t>Firing Options</t>
  </si>
  <si>
    <t>PC, dry bottom, wall-fired, sub-bituminous NSPS</t>
  </si>
  <si>
    <t>PC, dry bottom, cell burner fired, bituminous</t>
  </si>
  <si>
    <t>PC, dry bottom, cell burner fired, sub-bituminous</t>
  </si>
  <si>
    <t>PC, dry bottom, tangentially fired, bituminous, Pre-NSPS</t>
  </si>
  <si>
    <t>PC, dry bottom, tangentially fired, bituminous, Pre-NSPS with low-NOx burner</t>
  </si>
  <si>
    <t>PC, dry bottom, tangentially fired, bituminous, NSPS</t>
  </si>
  <si>
    <t>PC, wet bottom, wall-fired, bituminous, NSPS</t>
  </si>
  <si>
    <t>PC, wet bottom, wall-fired, sub-bituminous</t>
  </si>
  <si>
    <t>Cyclone Furnace, bituminous</t>
  </si>
  <si>
    <t>Cyclone Furnace, sub-bituminous</t>
  </si>
  <si>
    <t>Spreader stoker, bituminous</t>
  </si>
  <si>
    <t>Spreader stoker, sub-bituminous</t>
  </si>
  <si>
    <t>Large, No. 6 oil fired, normal firing</t>
  </si>
  <si>
    <t>Large, No. 6 oil fired, tangential firing</t>
  </si>
  <si>
    <t>Large, No. 5 oil fired, normal firing</t>
  </si>
  <si>
    <t>Large, No. 5 oil fired, tangential firing</t>
  </si>
  <si>
    <t>Large, No. 4 oil fired, normal firing</t>
  </si>
  <si>
    <t>Large, No. 4 oil fired, tangential firing</t>
  </si>
  <si>
    <t>Large, No. 2 oil fired</t>
  </si>
  <si>
    <t>Large, No. 2 oil fired, LNB/FGR</t>
  </si>
  <si>
    <t>Small, No. 6 oil fired</t>
  </si>
  <si>
    <t>Small, No. 5 oil fired</t>
  </si>
  <si>
    <t>Small, No. 4 oil fired</t>
  </si>
  <si>
    <t>Small, Distillate oil fired</t>
  </si>
  <si>
    <t>Residential furnace</t>
  </si>
  <si>
    <t>Butane, Industrial</t>
  </si>
  <si>
    <t>Butane, Commercial</t>
  </si>
  <si>
    <t>Propane, Industrial</t>
  </si>
  <si>
    <t>Propane, Commercial</t>
  </si>
  <si>
    <t>EQUI XX</t>
  </si>
  <si>
    <t>lb/MMscf</t>
  </si>
  <si>
    <t>(lb/MMscf)</t>
  </si>
  <si>
    <t>lb/10^3</t>
  </si>
  <si>
    <t>Stoker-fired</t>
  </si>
  <si>
    <t>FBC</t>
  </si>
  <si>
    <t>Pulverized coal</t>
  </si>
  <si>
    <t>Residential space heaters</t>
  </si>
  <si>
    <t>Bark/Bark and Wet Wood, No Control</t>
  </si>
  <si>
    <t>Dry Wood, No Control</t>
  </si>
  <si>
    <t>Wet Wood, No Control</t>
  </si>
  <si>
    <t>Bark, Mechanical Collector</t>
  </si>
  <si>
    <t>Bark and Wet Wood, Mechanical Collector</t>
  </si>
  <si>
    <t>Dry Wood, Mechanical Collector</t>
  </si>
  <si>
    <t>Wet Wood, Mechanical Collector</t>
  </si>
  <si>
    <t>lb/ton</t>
  </si>
  <si>
    <t>Spreader stoker, bituminous, with multiple cyclones, with reinjection</t>
  </si>
  <si>
    <t>Spreader stoker, bituminous, with multiple cyclones, no reinjection</t>
  </si>
  <si>
    <t>Spreader stoker, sub-bituminous, with multiple cyclones, with reinjection</t>
  </si>
  <si>
    <t>Spreader stoker, sub-bituminous, with multiple cyclones, no reinjection</t>
  </si>
  <si>
    <t>Overfeed stoker, bituminous</t>
  </si>
  <si>
    <t>Overfeed stoker, bituminous, with multiple cyclones</t>
  </si>
  <si>
    <t>Underfeed stoker, bituminous</t>
  </si>
  <si>
    <t>Underfeed stoker, bituminous, with multiple cyclones</t>
  </si>
  <si>
    <t>Underfeed stoker, sub-bituminous</t>
  </si>
  <si>
    <t>Underfeed stoker, sub-bituminous, with multiple cyclones</t>
  </si>
  <si>
    <t>Hand-fed units, bituminous</t>
  </si>
  <si>
    <t>FBC, circulating bed, bituminous</t>
  </si>
  <si>
    <t>FBC, bubbling bed, bituminous</t>
  </si>
  <si>
    <t>FBC, bubbling bed, sub-bituminous</t>
  </si>
  <si>
    <t>Bark/bark and wet wood/wet wood-fired boiler, with Electrolyzed Gravel Bed</t>
  </si>
  <si>
    <t>Dry wood-fired boilers, with Electrolyzed Gravel Bed</t>
  </si>
  <si>
    <t>Bark/bark and wet wood/wet wood-fired boiler, with Wet Scrubber</t>
  </si>
  <si>
    <t>Dry wood-fired boilers, with Wet Scrubber</t>
  </si>
  <si>
    <t>Bark/bark and wet wood/wet wood-fired boiler, with Fabric Filter</t>
  </si>
  <si>
    <t>Dry wood-fired boilers, with Fabric Filter</t>
  </si>
  <si>
    <t>Bark/bark and wet wood/wet wood-fired boiler, with Electrostatis Precipitator</t>
  </si>
  <si>
    <t>Dry wood-fired boilers, with Electrostatis Precipitator</t>
  </si>
  <si>
    <t>lb/MMBtu</t>
  </si>
  <si>
    <t>kg/MMBtu</t>
  </si>
  <si>
    <t>Benzyl chloride</t>
  </si>
  <si>
    <t>Hydrogen Fluoride</t>
  </si>
  <si>
    <t>Polycyclic organic matter (POM)</t>
  </si>
  <si>
    <t>POMs</t>
  </si>
  <si>
    <t>Total POM</t>
  </si>
  <si>
    <t>Controlled Emission Rate (lb/hr)</t>
  </si>
  <si>
    <t>Other Emission Factor (lb/MMBtu)</t>
  </si>
  <si>
    <t>Other Emission Factor (lb/1000 gal)</t>
  </si>
  <si>
    <t>Other Emission Factor (lb/MMscf)</t>
  </si>
  <si>
    <t>Other Emission Factor (lb/ton)</t>
  </si>
  <si>
    <t>Fuel Usage (tons/hr)</t>
  </si>
  <si>
    <t>Ash %</t>
  </si>
  <si>
    <t>Sulfur %</t>
  </si>
  <si>
    <t>Heat Input (MMBTU/hr)</t>
  </si>
  <si>
    <t>Fuel Usage (1000 Gal/hr)</t>
  </si>
  <si>
    <t>Fuel Usage (MMscf/hr)</t>
  </si>
  <si>
    <t>Molar calcium to sulfur ration in bed (ca/S) - Only for FBC</t>
  </si>
  <si>
    <t>Heat Input (MMBtu/hr)</t>
  </si>
  <si>
    <t>Unlimited Operating Hours</t>
  </si>
  <si>
    <t>Limited Operating Hours</t>
  </si>
  <si>
    <t>Instructions</t>
  </si>
  <si>
    <t>Notes</t>
  </si>
  <si>
    <t>Color key</t>
  </si>
  <si>
    <t>Blue</t>
  </si>
  <si>
    <t>Enter information for your facility in the blue boxes.</t>
  </si>
  <si>
    <t>Yellow</t>
  </si>
  <si>
    <t>Enter information for your facility by choosing from the dropdown options.</t>
  </si>
  <si>
    <t>2) Unlimited hours is 8760 hours/year per default. If you have permit enforceable hours of operation limits for your equipment, then input the limited operation hours where specified at the top of the worksheet.</t>
  </si>
  <si>
    <t>4) Do not delete or edit the "Emission Factors" tab.</t>
  </si>
  <si>
    <t>3) Select the External Combustion Type from the yellow dropdown menu. Select an option with the correct emission controls, if applicable.</t>
  </si>
  <si>
    <t>4) If not using the AP-42 emission factor, type the new emission factor in the "Other Emission Factor" column (converted to units specified in column). Make notes about the source and any conversion factors at the bottom.</t>
  </si>
  <si>
    <t>5) Add control efficiency factors if applicable. Make a note about the source of the control efficiency factor(s) for each pollutant at the bottom of the spreadsheet.</t>
  </si>
  <si>
    <t>Other Emission Factor and/or Control Efficiency Factor Notes:</t>
  </si>
  <si>
    <t>Unrestriced Emission Rate (lb/hr)</t>
  </si>
  <si>
    <t>1) Do not edit data in any white cells.</t>
  </si>
  <si>
    <t>Control Efficiency (%)</t>
  </si>
  <si>
    <t>AP-42 Emission Factor (lb/ton)</t>
  </si>
  <si>
    <t>AP-42 Emission Factor (lb/1000 gal)</t>
  </si>
  <si>
    <t>AP-42 Emission Factor (lb/MMSCF)</t>
  </si>
  <si>
    <t>AP-42 Emission Factor (lb/MMBtu)</t>
  </si>
  <si>
    <t>Notes for AP-42, Section 1.2 Calculations:</t>
  </si>
  <si>
    <t>Notes for AP-42, Section 1.1 Calculations:</t>
  </si>
  <si>
    <t>Notes for AP-42, Section 1.3 Calculations:</t>
  </si>
  <si>
    <t>Notes for AP-42, Section 1.4 Calculations:</t>
  </si>
  <si>
    <t>Notes for AP-42, Section 1.5 Calculations:</t>
  </si>
  <si>
    <t>Notes for AP-42, Section 1.6 Calculations:</t>
  </si>
  <si>
    <t>AP-42 Section 1.1 does not provide PM2.5 emission factors for fluidized bed combustion (FBC), so the PM2.5 emission factor is assumed to be equal to the PM10 emission factor.</t>
  </si>
  <si>
    <t xml:space="preserve">The SO2 emission factor is determined by multiplying the weight percent sulfur content of coal (as fired) by a numerical constant, as found in AP-42 Section 1.1, Table 1.1-3. </t>
  </si>
  <si>
    <t>The PM emission factor is determined by multiplying the weight percent ash content of coal (as fired) by a numerical constant, as found in AP-42 Section 1.1, Table 1.1-4 and Tables 1.1-6</t>
  </si>
  <si>
    <t>For fluidized bed combustion (FBC) SO2 emission factors, use the equation lb SO2/ton coal = 39.6(S)(ca/S)^(-1.9). In this equation, S is the weight percent sulfur in the fuel and Ca/S is</t>
  </si>
  <si>
    <t>the molar Calcium to Sulfur ratio in the bed. This equation may be used when the Ca/S ratio is between 1.5 and 7. When no calcium-based sorbents are used and the bed material is inert</t>
  </si>
  <si>
    <t>Emission factors for CO2, CH4, and N2O are from 40 CFR Part 98, Subpart C, Table C-1 and C-2 (November 29, 2013). CO2e emissions are based on global warming potentials from</t>
  </si>
  <si>
    <t>The PM emission factor is determined by multiplying the weight percent ash content of coal (as fired) by a numerical constant, as found in AP-42 Section 1.2, Tables 1.2-3 through 1.2-4.</t>
  </si>
  <si>
    <t xml:space="preserve">AP-42 Section 1.2 does not provide emission factors for CO emissions from Pulverized Coal and Residential Space Heaters, so the CO emission factors for these operations were </t>
  </si>
  <si>
    <t>The SO2 emission factor is determined by multiplying the weight percent sulfur content of coal (as fired) by a numerical constant, as found in AP-42 Section 1.2, Table 1.2-1.</t>
  </si>
  <si>
    <t>AP-42 Section 1.2 does not provide emission factors were provided for lead emissions from FBC, Pulverized Coal, and Residential Space Heaters, so the lead emission factors were</t>
  </si>
  <si>
    <t>No Data was provided for many HAPs and POMs for Anthracite coal combustion in AP-42, Section 1.2. The controlled coal combustion tables from AP-42 Section 1.1 were used to</t>
  </si>
  <si>
    <t>PM emission factors for residual oil combustion without emissions controls are, on average, a function of fuel oil grade and sulfur content where S is the weight percent of sulfur in the oil and A is defined as follows (Per AP-42, Section 1.3, Table 1.3-4): No. 6 oil: A = 1.12(S) + 0.37; No. 5 oil: A = 1.2; and No. 4 oil: A = 0.84.</t>
  </si>
  <si>
    <t>The SO2 emission factor is determined by multiplying the weight percent sulfur content of the fuel oil by a numerical constant, as found in AP-42 Section 1.3-1.</t>
  </si>
  <si>
    <t>Emission factors for CO2, CH4, and N2O are from 40 CFR Part 98, Subpart C, Table C-1 and C-2 (November 29, 2013). CO2e emissions are based on global warming potentials from 40 CFR Part 98, Subpart A, Table A-1 (CO2 = 1, CH4 = 25, and N2O = 298) (November 29, 2013).</t>
  </si>
  <si>
    <t>Emission factors for CO2, CH4, and N2O are from 40 CFR Part 98, Subpart C, Table C-1 and C-2 (November 29, 2013). CO2e emissions are based</t>
  </si>
  <si>
    <t>Emission factors for CO2, CH4, and N2O are from 40 CFR Part 98, Subpart C, Table C-1 and C-2 (November 29, 2013). CO2e emissions are based on</t>
  </si>
  <si>
    <t>Limited Emissions (tpy)</t>
  </si>
  <si>
    <t>AP-42, Section 1.3 Emission Factors for Fuel Oil</t>
  </si>
  <si>
    <t>AP-42, Section 1.4 Emission Factors for Natural Gas</t>
  </si>
  <si>
    <t>AP-42, Section 1.6 Emission Factors for Wood Residue</t>
  </si>
  <si>
    <t>Beryllium compounds</t>
  </si>
  <si>
    <r>
      <t xml:space="preserve">3) You may delete any tabs you do not need </t>
    </r>
    <r>
      <rPr>
        <b/>
        <sz val="9"/>
        <rFont val="Arial"/>
        <family val="2"/>
      </rPr>
      <t>except</t>
    </r>
    <r>
      <rPr>
        <sz val="9"/>
        <rFont val="Arial"/>
        <family val="2"/>
      </rPr>
      <t xml:space="preserve"> for the "Emission Factors" tab.</t>
    </r>
  </si>
  <si>
    <t>2) Enter information for each external combustion EQUI at your facility in the blue boxes. Note the original value before conversion in the notes at the bottom of the spreadsheet, if needed.</t>
  </si>
  <si>
    <t>Bituminous and Sub-Bituminous</t>
  </si>
  <si>
    <t>with respect to sulfur capture, the emission factor for underfeed stokers should be used to estimate SO2 emissions.</t>
  </si>
  <si>
    <t>through 1.1-8.</t>
  </si>
  <si>
    <t>40 CFR Part 98, Subpart A, Table A-1 (CO2 = 1, CH4 = 25, and N2O = 298) (November 29, 2013).</t>
  </si>
  <si>
    <t>Anthracite Coal</t>
  </si>
  <si>
    <t>assumed to be equal to Stoker-Fired and FBC CO emission factor (0.6 lb CO/ton coal).</t>
  </si>
  <si>
    <t>assumed to be equal to Stoker-Fired emission factor (0.0089 lb lead/ton coal).</t>
  </si>
  <si>
    <t>fill in the gaps in data (Tables 1.1-14, 1.1-16, and 1.1-18).</t>
  </si>
  <si>
    <t>Fuel Oil</t>
  </si>
  <si>
    <t>Natural Gas</t>
  </si>
  <si>
    <t>on global warming potentials from 40 CFR Part 98, Subpart A, Table A-1 (CO2 = 1, CH4 = 25, and N2O = 298) (November 29, 2013).</t>
  </si>
  <si>
    <t>Liquid Petroleum Gas</t>
  </si>
  <si>
    <t>The SO2 emission factor is determined by multiplying the sulfur content of the fuel (expressed in gr/100ft^3 gas vapor) by a numerical constant, as found in AP-42 Section 1.5-1.</t>
  </si>
  <si>
    <t>global warming potentials from 40 CFR Part 98, Subpart A, Table A-1 (CO2 = 1, CH4 = 25, and N2O = 298) (November 29, 2013).</t>
  </si>
  <si>
    <t>Wood Residue</t>
  </si>
  <si>
    <t>Emission Factors</t>
  </si>
  <si>
    <r>
      <t>lb/10</t>
    </r>
    <r>
      <rPr>
        <vertAlign val="superscript"/>
        <sz val="9"/>
        <color theme="1"/>
        <rFont val="Arial"/>
        <family val="2"/>
      </rPr>
      <t>3</t>
    </r>
    <r>
      <rPr>
        <sz val="9"/>
        <color theme="1"/>
        <rFont val="Arial"/>
        <family val="2"/>
      </rPr>
      <t xml:space="preserve"> gal</t>
    </r>
  </si>
  <si>
    <t>PC, dry bottom, wall-fired, sub-bituminous
Pre-NSPS</t>
  </si>
  <si>
    <t>PC, wet bottom,
wall-fired, bituminous, Pre-NSPS</t>
  </si>
  <si>
    <t>Overfeed stoker,
sub-bituminous</t>
  </si>
  <si>
    <t>Overfeed stoker,
sub-bituminous, with multiple cyclones</t>
  </si>
  <si>
    <t>Hand-fed units, 
sub-bituminous</t>
  </si>
  <si>
    <t>FBC, circulating bed,
sub-bituminous</t>
  </si>
  <si>
    <t>Large, No. 6 oil fired, normal firing,
low NOx burner</t>
  </si>
  <si>
    <t>Large, No. 6 oil fired, tangential firing,
low NOx burner</t>
  </si>
  <si>
    <t>Large, Uncontrolled,
Pre-NSPS</t>
  </si>
  <si>
    <t>Large, Uncontrolled,
Post-NSPS</t>
  </si>
  <si>
    <t>Large, Controlled,
Low Nox</t>
  </si>
  <si>
    <t>Small, Controlled,
Low NOx burners</t>
  </si>
  <si>
    <t>External Combustion Air Emissions Calculator</t>
  </si>
  <si>
    <t>PC, dry bottom, wall-fired, bituminous NSPS</t>
  </si>
  <si>
    <t>5) If you need to add more units, you can duplicate the applicable tab.</t>
  </si>
  <si>
    <t>7,12-Dimethylbenz[a]anthracene</t>
  </si>
  <si>
    <r>
      <rPr>
        <vertAlign val="superscript"/>
        <sz val="9"/>
        <color theme="1"/>
        <rFont val="Arial"/>
        <family val="2"/>
      </rPr>
      <t>1</t>
    </r>
    <r>
      <rPr>
        <sz val="9"/>
        <color theme="1"/>
        <rFont val="Arial"/>
        <family val="2"/>
      </rPr>
      <t xml:space="preserve">Uncontrolled emission factors are derived from AP-42 Section 1.1 controlled emission factors assuming an ESP with a control efficiency of 99.2%. </t>
    </r>
  </si>
  <si>
    <r>
      <t>AP-42, Section 1.2 Emission Factors for Anthracite Coal</t>
    </r>
    <r>
      <rPr>
        <b/>
        <vertAlign val="superscript"/>
        <sz val="11"/>
        <color theme="1"/>
        <rFont val="Calibri"/>
        <family val="2"/>
        <scheme val="minor"/>
      </rPr>
      <t>3</t>
    </r>
  </si>
  <si>
    <r>
      <rPr>
        <vertAlign val="superscript"/>
        <sz val="9"/>
        <color theme="1"/>
        <rFont val="Arial"/>
        <family val="2"/>
      </rPr>
      <t>3</t>
    </r>
    <r>
      <rPr>
        <sz val="9"/>
        <color theme="1"/>
        <rFont val="Arial"/>
        <family val="2"/>
      </rPr>
      <t>Factors from Section 1.2 used where none provided in Section 1.1.</t>
    </r>
  </si>
  <si>
    <r>
      <t>AP-42, Section 1.1 Emission Factors for Bituminous and Sub-bituminous Coal</t>
    </r>
    <r>
      <rPr>
        <b/>
        <vertAlign val="superscript"/>
        <sz val="11"/>
        <color theme="1"/>
        <rFont val="Calibri"/>
        <family val="2"/>
        <scheme val="minor"/>
      </rPr>
      <t>1,2</t>
    </r>
  </si>
  <si>
    <r>
      <rPr>
        <vertAlign val="superscript"/>
        <sz val="9"/>
        <color theme="1"/>
        <rFont val="Arial"/>
        <family val="2"/>
      </rPr>
      <t>2</t>
    </r>
    <r>
      <rPr>
        <sz val="9"/>
        <color theme="1"/>
        <rFont val="Arial"/>
        <family val="2"/>
      </rPr>
      <t>Polycyclic Organic Matter (POM) emission factor has units of lb/MMBtu for the following firing types:</t>
    </r>
  </si>
  <si>
    <t>PC, dry bottom, wall-fired, bituminous Pre-NSPS</t>
  </si>
  <si>
    <t>PC, dry bottom, tangentially fired, sub-bituminous, pre-NSPS</t>
  </si>
  <si>
    <t>PC, dry bottom, tangentially fired, sub-bituminous, NSPS</t>
  </si>
  <si>
    <r>
      <t>AP-42, Section 1.5 Emission Factors for Liquid Petroleum Gas</t>
    </r>
    <r>
      <rPr>
        <b/>
        <vertAlign val="superscript"/>
        <sz val="11"/>
        <color theme="1"/>
        <rFont val="Calibri"/>
        <family val="2"/>
        <scheme val="minor"/>
      </rPr>
      <t>4</t>
    </r>
  </si>
  <si>
    <r>
      <rPr>
        <vertAlign val="superscript"/>
        <sz val="9"/>
        <color theme="1"/>
        <rFont val="Arial"/>
        <family val="2"/>
      </rPr>
      <t>4</t>
    </r>
    <r>
      <rPr>
        <sz val="9"/>
        <color theme="1"/>
        <rFont val="Arial"/>
        <family val="2"/>
      </rPr>
      <t>HAP factors from AP-42, Section 1.4.</t>
    </r>
  </si>
  <si>
    <t>Bark/bark and wet wood/wet wood-fired boiler, with Electrostatic Precipitator</t>
  </si>
  <si>
    <t>Dry wood-fired boilers, with Electrostatic Precipitator</t>
  </si>
  <si>
    <t xml:space="preserve">1) Read through the instructions and information in the 'Instructions' tab. Use this spreadsheet for any external combustion units that combust bituminous and sub-bituminous coal, anthracite coal, fuel oil, natural gas, liquid petroleum gas, or wood residue (AP-42 Sections 1.1 through 1.6). This form should not be used for external combustion units that combust multiple fuels. This form should not be used for lignite combustion, bagasse combustion in sugar mills, residential fireplaces, residential wood stoves, or waste oil combustion. </t>
  </si>
  <si>
    <t>6)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</si>
  <si>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r>
      <rPr>
        <sz val="11"/>
        <color theme="1"/>
        <rFont val="Calibri"/>
        <family val="2"/>
      </rPr>
      <t>Air Quality Permit Program</t>
    </r>
    <r>
      <rPr>
        <i/>
        <sz val="8"/>
        <color theme="1"/>
        <rFont val="Arial"/>
        <family val="2"/>
      </rPr>
      <t xml:space="preserve">
Doc type: Permit Application
aq-f13-ecs01  •  1/7/25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</si>
</sst>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4">
    <font>
      <sz val="11"/>
      <color theme="1"/>
      <name val="Calibri"/>
      <family val="2"/>
      <scheme val="minor"/>
    </font>
    <font>
      <b/>
      <sz val="11"/>
      <color theme="1"/>
      <name val="Calibri"/>
      <family val="2"/>
      <scheme val="minor"/>
    </font>
    <font>
      <sz val="8"/>
      <name val="Arial"/>
      <family val="2"/>
    </font>
    <font>
      <sz val="12"/>
      <name val="Arial MT"/>
    </font>
    <font>
      <sz val="11"/>
      <color theme="1"/>
      <name val="Calibri"/>
      <family val="2"/>
      <scheme val="minor"/>
    </font>
    <font>
      <b/>
      <sz val="22"/>
      <color theme="1"/>
      <name val="Calibri"/>
      <family val="2"/>
      <scheme val="minor"/>
    </font>
    <font>
      <sz val="20"/>
      <color theme="1"/>
      <name val="Calibri"/>
      <family val="2"/>
      <scheme val="minor"/>
    </font>
    <font>
      <i/>
      <sz val="10"/>
      <color theme="1"/>
      <name val="Arial"/>
      <family val="2"/>
    </font>
    <font>
      <b/>
      <sz val="14"/>
      <color theme="1"/>
      <name val="Calibri"/>
      <family val="2"/>
      <scheme val="minor"/>
    </font>
    <font>
      <sz val="10"/>
      <color theme="1"/>
      <name val="Calibri"/>
      <family val="2"/>
      <scheme val="minor"/>
    </font>
    <font>
      <sz val="10"/>
      <color theme="1"/>
      <name val="Arial"/>
      <family val="2"/>
    </font>
    <font>
      <i/>
      <sz val="8"/>
      <color theme="1"/>
      <name val="Arial"/>
      <family val="2"/>
    </font>
    <font>
      <sz val="9"/>
      <color theme="1"/>
      <name val="Arial"/>
      <family val="2"/>
    </font>
    <font>
      <sz val="9"/>
      <name val="Arial"/>
      <family val="2"/>
    </font>
    <font>
      <b/>
      <sz val="9"/>
      <name val="Arial"/>
      <family val="2"/>
    </font>
    <font>
      <sz val="9"/>
      <color rgb="FF000000"/>
      <name val="Arial"/>
      <family val="2"/>
    </font>
    <font>
      <b/>
      <sz val="9"/>
      <color theme="1"/>
      <name val="Arial"/>
      <family val="2"/>
    </font>
    <font>
      <b/>
      <sz val="10"/>
      <name val="Arial"/>
      <family val="2"/>
    </font>
    <font>
      <b/>
      <sz val="10"/>
      <color theme="1"/>
      <name val="Arial"/>
      <family val="2"/>
    </font>
    <font>
      <sz val="7"/>
      <color theme="1"/>
      <name val="Arial"/>
      <family val="2"/>
    </font>
    <font>
      <vertAlign val="superscript"/>
      <sz val="9"/>
      <color theme="1"/>
      <name val="Arial"/>
      <family val="2"/>
    </font>
    <font>
      <b/>
      <sz val="10"/>
      <color rgb="FF000000"/>
      <name val="Arial"/>
      <family val="2"/>
    </font>
    <font>
      <sz val="11"/>
      <color theme="1"/>
      <name val="Calibri"/>
      <family val="2"/>
    </font>
    <font>
      <b/>
      <vertAlign val="superscrip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1EAFF"/>
        <bgColor indexed="64"/>
      </patternFill>
    </fill>
    <fill>
      <patternFill patternType="solid">
        <fgColor rgb="FFFFFFCC"/>
        <bgColor indexed="64"/>
      </patternFill>
    </fill>
  </fills>
  <borders count="64">
    <border>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top/>
      <bottom style="thin">
        <color indexed="64"/>
      </bottom>
      <diagonal/>
    </border>
    <border>
      <left style="medium">
        <color indexed="64"/>
      </left>
      <right style="thin">
        <color theme="4" tint="0.39997558519241921"/>
      </right>
      <top style="medium">
        <color indexed="64"/>
      </top>
      <bottom style="medium">
        <color indexed="64"/>
      </bottom>
      <diagonal/>
    </border>
    <border>
      <left style="thin">
        <color theme="4" tint="0.39997558519241921"/>
      </left>
      <right style="thin">
        <color theme="4" tint="0.39997558519241921"/>
      </right>
      <top style="medium">
        <color indexed="64"/>
      </top>
      <bottom style="medium">
        <color indexed="64"/>
      </bottom>
      <diagonal/>
    </border>
    <border>
      <left style="thin">
        <color theme="4" tint="0.3999755851924192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4" tint="0.3999755851924192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theme="4" tint="0.39997558519241921"/>
      </right>
      <top style="medium">
        <color indexed="64"/>
      </top>
      <bottom/>
      <diagonal/>
    </border>
    <border>
      <left style="thin">
        <color theme="4" tint="0.39997558519241921"/>
      </left>
      <right style="thin">
        <color theme="4" tint="0.39997558519241921"/>
      </right>
      <top style="medium">
        <color indexed="64"/>
      </top>
      <bottom/>
      <diagonal/>
    </border>
    <border>
      <left style="thin">
        <color theme="4" tint="0.39997558519241921"/>
      </left>
      <right style="medium">
        <color indexed="64"/>
      </right>
      <top style="medium">
        <color indexed="64"/>
      </top>
      <bottom/>
      <diagonal/>
    </border>
    <border>
      <left style="thin">
        <color theme="4" tint="0.39997558519241921"/>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thin">
        <color indexed="64"/>
      </top>
      <bottom/>
      <diagonal/>
    </border>
    <border>
      <left/>
      <right/>
      <top/>
      <bottom style="thin">
        <color theme="4" tint="0.39997558519241921"/>
      </bottom>
      <diagonal/>
    </border>
  </borders>
  <cellStyleXfs count="9">
    <xf numFmtId="0" fontId="0" fillId="0" borderId="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 fillId="0" borderId="0" applyNumberFormat="0" applyFill="0" applyBorder="0" applyProtection="0">
      <alignment horizontal="right" vertical="center"/>
    </xf>
    <xf numFmtId="0" fontId="8" fillId="0" borderId="0" applyNumberFormat="0" applyFill="0" applyBorder="0" applyProtection="0">
      <alignment vertical="center"/>
    </xf>
    <xf numFmtId="0" fontId="9" fillId="0" borderId="0" applyNumberFormat="0" applyFill="0" applyBorder="0" applyProtection="0">
      <alignment vertical="center"/>
    </xf>
  </cellStyleXfs>
  <cellXfs count="224">
    <xf numFmtId="0" fontId="0" fillId="0" borderId="0" xfId="0"/>
    <xf numFmtId="0" fontId="4" fillId="0" borderId="0" xfId="5"/>
    <xf numFmtId="0" fontId="7" fillId="0" borderId="0" xfId="5" applyFont="1" applyAlignment="1">
      <alignment horizontal="right" vertical="center"/>
    </xf>
    <xf numFmtId="0" fontId="4" fillId="0" borderId="0" xfId="5" applyAlignment="1">
      <alignment horizontal="center"/>
    </xf>
    <xf numFmtId="0" fontId="10" fillId="0" borderId="0" xfId="8" applyFont="1" applyBorder="1" applyAlignment="1">
      <alignment vertical="center" wrapText="1"/>
    </xf>
    <xf numFmtId="0" fontId="1" fillId="0" borderId="0" xfId="0" applyFont="1" applyFill="1"/>
    <xf numFmtId="0" fontId="0" fillId="0" borderId="0" xfId="0" applyFont="1"/>
    <xf numFmtId="0" fontId="0" fillId="0" borderId="0" xfId="0" applyFont="1" applyFill="1"/>
    <xf numFmtId="11" fontId="0" fillId="0" borderId="0" xfId="0" applyNumberFormat="1" applyFont="1" applyBorder="1" applyAlignment="1">
      <alignment horizontal="center"/>
    </xf>
    <xf numFmtId="0" fontId="0" fillId="0" borderId="0" xfId="0" applyFont="1" applyFill="1" applyAlignment="1">
      <alignment vertical="center"/>
    </xf>
    <xf numFmtId="0" fontId="0" fillId="0" borderId="0" xfId="0" applyFont="1" applyFill="1" applyAlignment="1">
      <alignment horizontal="center"/>
    </xf>
    <xf numFmtId="0" fontId="0" fillId="0" borderId="0" xfId="0" applyFont="1" applyAlignment="1">
      <alignment horizontal="right"/>
    </xf>
    <xf numFmtId="0" fontId="0" fillId="0" borderId="0" xfId="0" applyFont="1" applyAlignment="1">
      <alignment horizontal="left"/>
    </xf>
    <xf numFmtId="0" fontId="0" fillId="2" borderId="0" xfId="0" applyFont="1" applyFill="1"/>
    <xf numFmtId="0" fontId="4" fillId="0" borderId="0" xfId="5" applyFont="1"/>
    <xf numFmtId="0" fontId="12" fillId="0" borderId="0" xfId="5" applyFont="1" applyAlignment="1">
      <alignment vertical="center"/>
    </xf>
    <xf numFmtId="0" fontId="13" fillId="0" borderId="0" xfId="8" applyFont="1" applyBorder="1" applyAlignment="1">
      <alignment vertical="center" wrapText="1"/>
    </xf>
    <xf numFmtId="0" fontId="12" fillId="4" borderId="0" xfId="8" applyFont="1" applyFill="1" applyBorder="1">
      <alignment vertical="center"/>
    </xf>
    <xf numFmtId="0" fontId="12" fillId="5" borderId="0" xfId="8" applyFont="1" applyFill="1" applyBorder="1">
      <alignment vertical="center"/>
    </xf>
    <xf numFmtId="0" fontId="8" fillId="0" borderId="0" xfId="0" applyFont="1"/>
    <xf numFmtId="0" fontId="12" fillId="0" borderId="0" xfId="0" applyFont="1"/>
    <xf numFmtId="0" fontId="12" fillId="0" borderId="25" xfId="0" applyFont="1" applyFill="1" applyBorder="1"/>
    <xf numFmtId="0" fontId="12" fillId="4" borderId="15" xfId="0" applyFont="1" applyFill="1" applyBorder="1" applyProtection="1">
      <protection locked="0"/>
    </xf>
    <xf numFmtId="0" fontId="12" fillId="0" borderId="14" xfId="0" applyFont="1" applyBorder="1"/>
    <xf numFmtId="0" fontId="12" fillId="0" borderId="16" xfId="0" applyFont="1" applyBorder="1"/>
    <xf numFmtId="0" fontId="12" fillId="0" borderId="27" xfId="0" applyFont="1" applyFill="1" applyBorder="1"/>
    <xf numFmtId="0" fontId="12" fillId="4" borderId="4" xfId="0" applyFont="1" applyFill="1" applyBorder="1" applyProtection="1">
      <protection locked="0"/>
    </xf>
    <xf numFmtId="0" fontId="12" fillId="0" borderId="0" xfId="0" applyFont="1" applyBorder="1"/>
    <xf numFmtId="0" fontId="12" fillId="0" borderId="18" xfId="0" applyFont="1" applyBorder="1"/>
    <xf numFmtId="0" fontId="12" fillId="0" borderId="53" xfId="0" applyFont="1" applyFill="1" applyBorder="1"/>
    <xf numFmtId="0" fontId="12" fillId="4" borderId="46" xfId="0" applyFont="1" applyFill="1" applyBorder="1" applyProtection="1">
      <protection locked="0"/>
    </xf>
    <xf numFmtId="0" fontId="12" fillId="0" borderId="29" xfId="0" applyFont="1" applyFill="1" applyBorder="1"/>
    <xf numFmtId="0" fontId="12" fillId="5" borderId="21" xfId="0" applyFont="1" applyFill="1" applyBorder="1" applyProtection="1">
      <protection locked="0"/>
    </xf>
    <xf numFmtId="0" fontId="12" fillId="0" borderId="20" xfId="0" applyFont="1" applyBorder="1"/>
    <xf numFmtId="0" fontId="12" fillId="0" borderId="22" xfId="0" applyFont="1" applyBorder="1"/>
    <xf numFmtId="0" fontId="15" fillId="0" borderId="48" xfId="0" applyFont="1" applyBorder="1"/>
    <xf numFmtId="11" fontId="12" fillId="0" borderId="25" xfId="0" applyNumberFormat="1" applyFont="1" applyFill="1" applyBorder="1" applyAlignment="1">
      <alignment horizontal="center"/>
    </xf>
    <xf numFmtId="11" fontId="12" fillId="4" borderId="15" xfId="0" applyNumberFormat="1" applyFont="1" applyFill="1" applyBorder="1" applyAlignment="1" applyProtection="1">
      <alignment horizontal="center"/>
      <protection locked="0"/>
    </xf>
    <xf numFmtId="10" fontId="12" fillId="4" borderId="15" xfId="0" applyNumberFormat="1" applyFont="1" applyFill="1" applyBorder="1" applyAlignment="1" applyProtection="1">
      <alignment horizontal="center"/>
      <protection locked="0"/>
    </xf>
    <xf numFmtId="11" fontId="12" fillId="0" borderId="15" xfId="0" applyNumberFormat="1" applyFont="1" applyFill="1" applyBorder="1" applyAlignment="1">
      <alignment horizontal="center"/>
    </xf>
    <xf numFmtId="11" fontId="12" fillId="0" borderId="51" xfId="0" applyNumberFormat="1" applyFont="1" applyFill="1" applyBorder="1" applyAlignment="1">
      <alignment horizontal="center"/>
    </xf>
    <xf numFmtId="11" fontId="12" fillId="0" borderId="26" xfId="0" applyNumberFormat="1" applyFont="1" applyFill="1" applyBorder="1" applyAlignment="1">
      <alignment horizontal="center"/>
    </xf>
    <xf numFmtId="0" fontId="15" fillId="0" borderId="2" xfId="0" applyFont="1" applyBorder="1"/>
    <xf numFmtId="11" fontId="12" fillId="0" borderId="27" xfId="0" applyNumberFormat="1" applyFont="1" applyFill="1" applyBorder="1" applyAlignment="1">
      <alignment horizontal="center"/>
    </xf>
    <xf numFmtId="11" fontId="12" fillId="4" borderId="4" xfId="0" applyNumberFormat="1" applyFont="1" applyFill="1" applyBorder="1" applyAlignment="1" applyProtection="1">
      <alignment horizontal="center"/>
      <protection locked="0"/>
    </xf>
    <xf numFmtId="10" fontId="12" fillId="4" borderId="4" xfId="0" applyNumberFormat="1" applyFont="1" applyFill="1" applyBorder="1" applyAlignment="1" applyProtection="1">
      <alignment horizontal="center"/>
      <protection locked="0"/>
    </xf>
    <xf numFmtId="11" fontId="12" fillId="0" borderId="4" xfId="0" applyNumberFormat="1" applyFont="1" applyFill="1" applyBorder="1" applyAlignment="1">
      <alignment horizontal="center"/>
    </xf>
    <xf numFmtId="11" fontId="12" fillId="0" borderId="47" xfId="0" applyNumberFormat="1" applyFont="1" applyFill="1" applyBorder="1" applyAlignment="1">
      <alignment horizontal="center"/>
    </xf>
    <xf numFmtId="11" fontId="12" fillId="0" borderId="28" xfId="0" applyNumberFormat="1" applyFont="1" applyFill="1" applyBorder="1" applyAlignment="1">
      <alignment horizontal="center"/>
    </xf>
    <xf numFmtId="0" fontId="15" fillId="0" borderId="3" xfId="0" applyFont="1" applyBorder="1"/>
    <xf numFmtId="11" fontId="12" fillId="0" borderId="53" xfId="0" applyNumberFormat="1" applyFont="1" applyFill="1" applyBorder="1" applyAlignment="1">
      <alignment horizontal="center"/>
    </xf>
    <xf numFmtId="11" fontId="12" fillId="4" borderId="46" xfId="0" applyNumberFormat="1" applyFont="1" applyFill="1" applyBorder="1" applyAlignment="1" applyProtection="1">
      <alignment horizontal="center"/>
      <protection locked="0"/>
    </xf>
    <xf numFmtId="10" fontId="12" fillId="4" borderId="46" xfId="0" applyNumberFormat="1" applyFont="1" applyFill="1" applyBorder="1" applyAlignment="1" applyProtection="1">
      <alignment horizontal="center"/>
      <protection locked="0"/>
    </xf>
    <xf numFmtId="11" fontId="12" fillId="0" borderId="46" xfId="0" applyNumberFormat="1" applyFont="1" applyFill="1" applyBorder="1" applyAlignment="1">
      <alignment horizontal="center"/>
    </xf>
    <xf numFmtId="11" fontId="12" fillId="0" borderId="56" xfId="0" applyNumberFormat="1" applyFont="1" applyFill="1" applyBorder="1" applyAlignment="1">
      <alignment horizontal="center"/>
    </xf>
    <xf numFmtId="11" fontId="12" fillId="0" borderId="54" xfId="0" applyNumberFormat="1" applyFont="1" applyFill="1" applyBorder="1" applyAlignment="1">
      <alignment horizontal="center"/>
    </xf>
    <xf numFmtId="11" fontId="12" fillId="0" borderId="29" xfId="0" applyNumberFormat="1" applyFont="1" applyFill="1" applyBorder="1" applyAlignment="1">
      <alignment horizontal="center"/>
    </xf>
    <xf numFmtId="11" fontId="12" fillId="4" borderId="21" xfId="0" applyNumberFormat="1" applyFont="1" applyFill="1" applyBorder="1" applyAlignment="1" applyProtection="1">
      <alignment horizontal="center"/>
      <protection locked="0"/>
    </xf>
    <xf numFmtId="10" fontId="12" fillId="4" borderId="21" xfId="0" applyNumberFormat="1" applyFont="1" applyFill="1" applyBorder="1" applyAlignment="1" applyProtection="1">
      <alignment horizontal="center"/>
      <protection locked="0"/>
    </xf>
    <xf numFmtId="11" fontId="12" fillId="0" borderId="21" xfId="0" applyNumberFormat="1" applyFont="1" applyFill="1" applyBorder="1" applyAlignment="1">
      <alignment horizontal="center"/>
    </xf>
    <xf numFmtId="11" fontId="12" fillId="0" borderId="52" xfId="0" applyNumberFormat="1" applyFont="1" applyFill="1" applyBorder="1" applyAlignment="1">
      <alignment horizontal="center"/>
    </xf>
    <xf numFmtId="11" fontId="12" fillId="0" borderId="30" xfId="0" applyNumberFormat="1" applyFont="1" applyFill="1" applyBorder="1" applyAlignment="1">
      <alignment horizontal="center"/>
    </xf>
    <xf numFmtId="11" fontId="12" fillId="0" borderId="55" xfId="0" applyNumberFormat="1" applyFont="1" applyFill="1" applyBorder="1" applyAlignment="1">
      <alignment horizontal="center"/>
    </xf>
    <xf numFmtId="11" fontId="12" fillId="4" borderId="49" xfId="0" applyNumberFormat="1" applyFont="1" applyFill="1" applyBorder="1" applyAlignment="1" applyProtection="1">
      <alignment horizontal="center"/>
      <protection locked="0"/>
    </xf>
    <xf numFmtId="10" fontId="12" fillId="4" borderId="49" xfId="0" applyNumberFormat="1" applyFont="1" applyFill="1" applyBorder="1" applyAlignment="1" applyProtection="1">
      <alignment horizontal="center"/>
      <protection locked="0"/>
    </xf>
    <xf numFmtId="11" fontId="12" fillId="0" borderId="49" xfId="0" applyNumberFormat="1" applyFont="1" applyFill="1" applyBorder="1" applyAlignment="1">
      <alignment horizontal="center"/>
    </xf>
    <xf numFmtId="11" fontId="12" fillId="0" borderId="57" xfId="0" applyNumberFormat="1" applyFont="1" applyFill="1" applyBorder="1" applyAlignment="1">
      <alignment horizontal="center"/>
    </xf>
    <xf numFmtId="11" fontId="12" fillId="0" borderId="50" xfId="0" applyNumberFormat="1" applyFont="1" applyFill="1" applyBorder="1" applyAlignment="1">
      <alignment horizontal="center"/>
    </xf>
    <xf numFmtId="0" fontId="12" fillId="0" borderId="0" xfId="0" applyFont="1" applyProtection="1">
      <protection locked="0"/>
    </xf>
    <xf numFmtId="11" fontId="15" fillId="0" borderId="0" xfId="0" applyNumberFormat="1" applyFont="1" applyBorder="1"/>
    <xf numFmtId="11" fontId="12" fillId="0" borderId="0" xfId="0" applyNumberFormat="1" applyFont="1" applyBorder="1" applyAlignment="1" applyProtection="1">
      <alignment horizontal="center"/>
      <protection locked="0"/>
    </xf>
    <xf numFmtId="0" fontId="16" fillId="0" borderId="0" xfId="0" applyFont="1"/>
    <xf numFmtId="11" fontId="12" fillId="0" borderId="0" xfId="0" applyNumberFormat="1" applyFont="1" applyBorder="1" applyAlignment="1">
      <alignment horizontal="center"/>
    </xf>
    <xf numFmtId="0" fontId="12" fillId="0" borderId="0" xfId="0" applyFont="1" applyAlignment="1">
      <alignment vertical="top"/>
    </xf>
    <xf numFmtId="0" fontId="12" fillId="0" borderId="0" xfId="0" applyFont="1" applyAlignment="1">
      <alignment vertical="top" wrapText="1"/>
    </xf>
    <xf numFmtId="0" fontId="17" fillId="0" borderId="7" xfId="1" applyFont="1" applyFill="1" applyBorder="1" applyAlignment="1">
      <alignment horizontal="center" wrapText="1"/>
    </xf>
    <xf numFmtId="0" fontId="17" fillId="0" borderId="8" xfId="1" applyFont="1" applyFill="1" applyBorder="1" applyAlignment="1">
      <alignment horizontal="center" wrapText="1"/>
    </xf>
    <xf numFmtId="0" fontId="17" fillId="0" borderId="9" xfId="2" applyFont="1" applyFill="1" applyBorder="1" applyAlignment="1">
      <alignment horizontal="center" wrapText="1"/>
    </xf>
    <xf numFmtId="0" fontId="9" fillId="0" borderId="0" xfId="0" applyFont="1" applyFill="1" applyAlignment="1">
      <alignment horizontal="center"/>
    </xf>
    <xf numFmtId="0" fontId="18" fillId="0" borderId="0" xfId="0" applyFont="1" applyAlignment="1">
      <alignment vertical="top"/>
    </xf>
    <xf numFmtId="0" fontId="18" fillId="0" borderId="0" xfId="0" applyFont="1"/>
    <xf numFmtId="0" fontId="10" fillId="0" borderId="0" xfId="0" applyFont="1"/>
    <xf numFmtId="0" fontId="17" fillId="0" borderId="23" xfId="1" applyFont="1" applyFill="1" applyBorder="1" applyAlignment="1">
      <alignment horizontal="left" wrapText="1"/>
    </xf>
    <xf numFmtId="0" fontId="12" fillId="0" borderId="0" xfId="0" applyFont="1" applyAlignment="1">
      <alignment vertical="center"/>
    </xf>
    <xf numFmtId="0" fontId="12" fillId="0" borderId="0" xfId="0" applyFont="1" applyAlignment="1"/>
    <xf numFmtId="0" fontId="12" fillId="0" borderId="29" xfId="0" applyFont="1" applyBorder="1"/>
    <xf numFmtId="0" fontId="12" fillId="4" borderId="15" xfId="0" applyFont="1" applyFill="1" applyBorder="1" applyAlignment="1" applyProtection="1">
      <alignment horizontal="center"/>
      <protection locked="0"/>
    </xf>
    <xf numFmtId="0" fontId="12" fillId="4" borderId="4" xfId="0" applyFont="1" applyFill="1" applyBorder="1" applyAlignment="1" applyProtection="1">
      <alignment horizontal="center"/>
      <protection locked="0"/>
    </xf>
    <xf numFmtId="0" fontId="12" fillId="4" borderId="46" xfId="0" applyFont="1" applyFill="1" applyBorder="1" applyAlignment="1" applyProtection="1">
      <alignment horizontal="center"/>
      <protection locked="0"/>
    </xf>
    <xf numFmtId="0" fontId="12" fillId="4" borderId="21" xfId="0" applyFont="1" applyFill="1" applyBorder="1" applyAlignment="1" applyProtection="1">
      <alignment horizontal="center"/>
      <protection locked="0"/>
    </xf>
    <xf numFmtId="0" fontId="12" fillId="4" borderId="49" xfId="0" applyFont="1" applyFill="1" applyBorder="1" applyAlignment="1" applyProtection="1">
      <alignment horizontal="center"/>
      <protection locked="0"/>
    </xf>
    <xf numFmtId="0" fontId="9" fillId="0" borderId="0" xfId="0" applyFont="1"/>
    <xf numFmtId="0" fontId="14" fillId="0" borderId="12" xfId="1" applyFont="1" applyFill="1" applyBorder="1" applyAlignment="1">
      <alignment horizontal="center" vertical="center" wrapText="1"/>
    </xf>
    <xf numFmtId="0" fontId="14" fillId="0" borderId="12" xfId="1" applyFont="1" applyFill="1" applyBorder="1" applyAlignment="1">
      <alignment horizontal="center" wrapText="1"/>
    </xf>
    <xf numFmtId="0" fontId="14" fillId="0" borderId="10" xfId="1" applyFont="1" applyFill="1" applyBorder="1" applyAlignment="1">
      <alignment horizontal="center" vertical="center" wrapText="1"/>
    </xf>
    <xf numFmtId="0" fontId="14" fillId="0" borderId="13" xfId="2" applyFont="1" applyFill="1" applyBorder="1" applyAlignment="1">
      <alignment horizontal="center" vertical="center" wrapText="1"/>
    </xf>
    <xf numFmtId="0" fontId="14" fillId="0" borderId="11" xfId="1" applyFont="1" applyFill="1" applyBorder="1" applyAlignment="1">
      <alignment horizontal="center" vertical="center" wrapText="1"/>
    </xf>
    <xf numFmtId="9" fontId="12" fillId="4" borderId="15" xfId="4" applyFont="1" applyFill="1" applyBorder="1" applyAlignment="1" applyProtection="1">
      <alignment horizontal="center"/>
      <protection locked="0"/>
    </xf>
    <xf numFmtId="11" fontId="12" fillId="0" borderId="25" xfId="0" applyNumberFormat="1" applyFont="1" applyBorder="1" applyAlignment="1">
      <alignment horizontal="center"/>
    </xf>
    <xf numFmtId="9" fontId="12" fillId="4" borderId="4" xfId="4" applyFont="1" applyFill="1" applyBorder="1" applyAlignment="1" applyProtection="1">
      <alignment horizontal="center"/>
      <protection locked="0"/>
    </xf>
    <xf numFmtId="11" fontId="12" fillId="0" borderId="27" xfId="0" applyNumberFormat="1" applyFont="1" applyBorder="1" applyAlignment="1">
      <alignment horizontal="center"/>
    </xf>
    <xf numFmtId="9" fontId="12" fillId="4" borderId="46" xfId="4" applyFont="1" applyFill="1" applyBorder="1" applyAlignment="1" applyProtection="1">
      <alignment horizontal="center"/>
      <protection locked="0"/>
    </xf>
    <xf numFmtId="11" fontId="12" fillId="0" borderId="53" xfId="0" applyNumberFormat="1" applyFont="1" applyBorder="1" applyAlignment="1">
      <alignment horizontal="center"/>
    </xf>
    <xf numFmtId="9" fontId="12" fillId="4" borderId="21" xfId="4" applyFont="1" applyFill="1" applyBorder="1" applyAlignment="1" applyProtection="1">
      <alignment horizontal="center"/>
      <protection locked="0"/>
    </xf>
    <xf numFmtId="11" fontId="12" fillId="0" borderId="29" xfId="0" applyNumberFormat="1" applyFont="1" applyBorder="1" applyAlignment="1">
      <alignment horizontal="center"/>
    </xf>
    <xf numFmtId="9" fontId="12" fillId="4" borderId="49" xfId="4" applyFont="1" applyFill="1" applyBorder="1" applyAlignment="1" applyProtection="1">
      <alignment horizontal="center"/>
      <protection locked="0"/>
    </xf>
    <xf numFmtId="11" fontId="12" fillId="0" borderId="55" xfId="0" applyNumberFormat="1" applyFont="1" applyBorder="1" applyAlignment="1">
      <alignment horizontal="center"/>
    </xf>
    <xf numFmtId="0" fontId="15" fillId="0" borderId="0" xfId="0" applyFont="1" applyBorder="1"/>
    <xf numFmtId="0" fontId="12" fillId="0" borderId="0" xfId="0" applyFont="1" applyAlignment="1">
      <alignment wrapText="1"/>
    </xf>
    <xf numFmtId="0" fontId="12" fillId="3" borderId="31" xfId="0" applyFont="1" applyFill="1" applyBorder="1" applyAlignment="1">
      <alignment wrapText="1"/>
    </xf>
    <xf numFmtId="0" fontId="12" fillId="0" borderId="31" xfId="0" applyFont="1" applyBorder="1" applyAlignment="1">
      <alignment wrapText="1"/>
    </xf>
    <xf numFmtId="0" fontId="12" fillId="0" borderId="0" xfId="0" applyFont="1" applyAlignment="1">
      <alignment horizontal="left" vertical="top" wrapText="1"/>
    </xf>
    <xf numFmtId="0" fontId="14" fillId="0" borderId="23" xfId="1" applyFont="1" applyFill="1" applyBorder="1" applyAlignment="1">
      <alignment horizontal="left" wrapText="1"/>
    </xf>
    <xf numFmtId="0" fontId="19" fillId="0" borderId="0" xfId="0" applyFont="1" applyProtection="1">
      <protection locked="0"/>
    </xf>
    <xf numFmtId="0" fontId="19" fillId="0" borderId="0" xfId="0" applyFont="1"/>
    <xf numFmtId="0" fontId="15" fillId="0" borderId="0" xfId="0" applyFont="1" applyBorder="1" applyAlignment="1">
      <alignment vertical="center"/>
    </xf>
    <xf numFmtId="11" fontId="12" fillId="0" borderId="0" xfId="0" applyNumberFormat="1" applyFont="1" applyBorder="1" applyAlignment="1">
      <alignment horizontal="center" vertical="center"/>
    </xf>
    <xf numFmtId="11" fontId="0" fillId="0" borderId="0" xfId="0" applyNumberFormat="1" applyFont="1" applyBorder="1" applyAlignment="1">
      <alignment horizontal="center" vertical="center"/>
    </xf>
    <xf numFmtId="0" fontId="0" fillId="0" borderId="0" xfId="0" applyFont="1" applyAlignment="1">
      <alignment vertical="center"/>
    </xf>
    <xf numFmtId="0" fontId="18" fillId="0" borderId="0" xfId="0" applyFont="1" applyAlignment="1">
      <alignment wrapText="1"/>
    </xf>
    <xf numFmtId="0" fontId="12" fillId="0" borderId="25" xfId="0" applyFont="1" applyBorder="1"/>
    <xf numFmtId="0" fontId="12" fillId="0" borderId="27" xfId="0" applyFont="1" applyBorder="1"/>
    <xf numFmtId="0" fontId="14" fillId="0" borderId="7" xfId="1" applyFont="1" applyFill="1" applyBorder="1" applyAlignment="1">
      <alignment horizontal="center" wrapText="1"/>
    </xf>
    <xf numFmtId="0" fontId="12" fillId="4" borderId="21" xfId="0" applyFont="1" applyFill="1" applyBorder="1" applyProtection="1">
      <protection locked="0"/>
    </xf>
    <xf numFmtId="0" fontId="12" fillId="4" borderId="49" xfId="0" applyFont="1" applyFill="1" applyBorder="1" applyProtection="1">
      <protection locked="0"/>
    </xf>
    <xf numFmtId="0" fontId="12" fillId="3" borderId="31" xfId="0" applyFont="1" applyFill="1" applyBorder="1"/>
    <xf numFmtId="0" fontId="12" fillId="0" borderId="31" xfId="0" applyFont="1" applyBorder="1"/>
    <xf numFmtId="0" fontId="12" fillId="0" borderId="32" xfId="0" applyFont="1" applyBorder="1"/>
    <xf numFmtId="0" fontId="14" fillId="0" borderId="6" xfId="1" applyFont="1" applyFill="1" applyBorder="1" applyAlignment="1">
      <alignment horizontal="center" wrapText="1"/>
    </xf>
    <xf numFmtId="0" fontId="14" fillId="0" borderId="8" xfId="1" applyFont="1" applyFill="1" applyBorder="1" applyAlignment="1">
      <alignment horizontal="center" wrapText="1"/>
    </xf>
    <xf numFmtId="0" fontId="14" fillId="0" borderId="9" xfId="2" applyFont="1" applyFill="1" applyBorder="1" applyAlignment="1">
      <alignment horizontal="center" wrapText="1"/>
    </xf>
    <xf numFmtId="0" fontId="14" fillId="0" borderId="1" xfId="1" applyFont="1" applyFill="1" applyBorder="1" applyAlignment="1">
      <alignment horizontal="left" wrapText="1"/>
    </xf>
    <xf numFmtId="0" fontId="18" fillId="0" borderId="0" xfId="0" applyFont="1" applyAlignment="1"/>
    <xf numFmtId="0" fontId="12" fillId="0" borderId="57" xfId="0" applyFont="1" applyBorder="1"/>
    <xf numFmtId="0" fontId="12" fillId="0" borderId="0" xfId="0" applyFont="1" applyFill="1" applyAlignment="1">
      <alignment horizontal="center"/>
    </xf>
    <xf numFmtId="0" fontId="8" fillId="0" borderId="0" xfId="0" applyFont="1" applyFill="1"/>
    <xf numFmtId="0" fontId="12" fillId="0" borderId="5" xfId="0" applyFont="1" applyBorder="1" applyAlignment="1">
      <alignment horizontal="center"/>
    </xf>
    <xf numFmtId="0" fontId="12" fillId="0" borderId="14" xfId="0" applyFont="1" applyBorder="1" applyAlignment="1">
      <alignment horizontal="center"/>
    </xf>
    <xf numFmtId="0" fontId="12" fillId="0" borderId="16" xfId="0" applyFont="1" applyBorder="1" applyAlignment="1">
      <alignment horizontal="center"/>
    </xf>
    <xf numFmtId="0" fontId="12" fillId="0" borderId="0" xfId="0" applyFont="1" applyAlignment="1">
      <alignment horizontal="center"/>
    </xf>
    <xf numFmtId="0" fontId="12" fillId="0" borderId="59" xfId="0" applyFont="1" applyBorder="1" applyAlignment="1">
      <alignment horizontal="center"/>
    </xf>
    <xf numFmtId="0" fontId="15" fillId="0" borderId="24" xfId="0" applyFont="1" applyBorder="1" applyAlignment="1">
      <alignment horizontal="left"/>
    </xf>
    <xf numFmtId="0" fontId="12" fillId="0" borderId="18" xfId="0" applyFont="1" applyFill="1" applyBorder="1" applyAlignment="1">
      <alignment horizontal="center"/>
    </xf>
    <xf numFmtId="0" fontId="15" fillId="0" borderId="24" xfId="0" applyFont="1" applyBorder="1"/>
    <xf numFmtId="11" fontId="12" fillId="0" borderId="0" xfId="0" applyNumberFormat="1" applyFont="1" applyFill="1" applyAlignment="1">
      <alignment horizontal="center"/>
    </xf>
    <xf numFmtId="11" fontId="12" fillId="0" borderId="18" xfId="0" applyNumberFormat="1" applyFont="1" applyFill="1" applyBorder="1" applyAlignment="1">
      <alignment horizontal="center"/>
    </xf>
    <xf numFmtId="11" fontId="12" fillId="0" borderId="20" xfId="0" applyNumberFormat="1" applyFont="1" applyFill="1" applyBorder="1" applyAlignment="1">
      <alignment horizontal="center"/>
    </xf>
    <xf numFmtId="0" fontId="21" fillId="0" borderId="47" xfId="0" applyFont="1" applyBorder="1"/>
    <xf numFmtId="0" fontId="18" fillId="0" borderId="24" xfId="0" applyFont="1" applyBorder="1"/>
    <xf numFmtId="0" fontId="21" fillId="0" borderId="24" xfId="0" applyFont="1" applyBorder="1" applyAlignment="1">
      <alignment horizontal="left"/>
    </xf>
    <xf numFmtId="0" fontId="21" fillId="0" borderId="24" xfId="0" applyFont="1" applyBorder="1"/>
    <xf numFmtId="0" fontId="12" fillId="0" borderId="40" xfId="0" applyFont="1" applyFill="1" applyBorder="1" applyAlignment="1">
      <alignment horizontal="center" wrapText="1"/>
    </xf>
    <xf numFmtId="0" fontId="12" fillId="0" borderId="39" xfId="0" applyFont="1" applyFill="1" applyBorder="1" applyAlignment="1">
      <alignment horizontal="center" wrapText="1"/>
    </xf>
    <xf numFmtId="0" fontId="12" fillId="0" borderId="35" xfId="0" applyFont="1" applyFill="1" applyBorder="1" applyAlignment="1">
      <alignment horizontal="center" wrapText="1"/>
    </xf>
    <xf numFmtId="0" fontId="13" fillId="0" borderId="35" xfId="0" applyFont="1" applyFill="1" applyBorder="1" applyAlignment="1">
      <alignment horizontal="center" wrapText="1"/>
    </xf>
    <xf numFmtId="0" fontId="13" fillId="0" borderId="44" xfId="0" applyFont="1" applyFill="1" applyBorder="1" applyAlignment="1">
      <alignment horizontal="center" wrapText="1"/>
    </xf>
    <xf numFmtId="0" fontId="13" fillId="0" borderId="36" xfId="0" applyFont="1" applyFill="1" applyBorder="1" applyAlignment="1">
      <alignment horizontal="center" wrapText="1"/>
    </xf>
    <xf numFmtId="0" fontId="12" fillId="0" borderId="37" xfId="0" applyFont="1" applyFill="1" applyBorder="1" applyAlignment="1">
      <alignment horizontal="center"/>
    </xf>
    <xf numFmtId="0" fontId="12" fillId="0" borderId="38" xfId="0" applyFont="1" applyFill="1" applyBorder="1" applyAlignment="1">
      <alignment horizontal="center" wrapText="1"/>
    </xf>
    <xf numFmtId="0" fontId="12" fillId="0" borderId="36" xfId="0" applyFont="1" applyFill="1" applyBorder="1" applyAlignment="1">
      <alignment horizontal="center" wrapText="1"/>
    </xf>
    <xf numFmtId="0" fontId="12" fillId="0" borderId="41" xfId="0" applyFont="1" applyFill="1" applyBorder="1" applyAlignment="1">
      <alignment horizontal="center" wrapText="1"/>
    </xf>
    <xf numFmtId="0" fontId="12" fillId="0" borderId="42" xfId="0" applyFont="1" applyFill="1" applyBorder="1" applyAlignment="1">
      <alignment horizontal="center" wrapText="1"/>
    </xf>
    <xf numFmtId="0" fontId="12" fillId="0" borderId="43" xfId="0" applyFont="1" applyFill="1" applyBorder="1" applyAlignment="1">
      <alignment horizontal="center" wrapText="1"/>
    </xf>
    <xf numFmtId="0" fontId="12" fillId="0" borderId="34" xfId="0" applyFont="1" applyFill="1" applyBorder="1" applyAlignment="1">
      <alignment horizontal="center" wrapText="1"/>
    </xf>
    <xf numFmtId="0" fontId="12" fillId="0" borderId="46" xfId="0" applyFont="1" applyFill="1" applyBorder="1" applyAlignment="1">
      <alignment horizontal="center" wrapText="1"/>
    </xf>
    <xf numFmtId="0" fontId="12" fillId="0" borderId="58" xfId="0" applyFont="1" applyFill="1" applyBorder="1" applyAlignment="1">
      <alignment horizontal="center" wrapText="1"/>
    </xf>
    <xf numFmtId="0" fontId="0" fillId="0" borderId="0" xfId="0" applyFont="1" applyFill="1" applyAlignment="1">
      <alignment horizontal="center" wrapText="1"/>
    </xf>
    <xf numFmtId="0" fontId="15" fillId="0" borderId="33" xfId="0" applyFont="1" applyBorder="1"/>
    <xf numFmtId="0" fontId="18" fillId="0" borderId="32" xfId="0" applyFont="1" applyBorder="1" applyAlignment="1">
      <alignment wrapText="1"/>
    </xf>
    <xf numFmtId="0" fontId="18" fillId="0" borderId="32" xfId="0" applyFont="1" applyBorder="1"/>
    <xf numFmtId="0" fontId="12" fillId="0" borderId="63" xfId="0" applyFont="1" applyBorder="1"/>
    <xf numFmtId="0" fontId="13" fillId="0" borderId="24" xfId="0" applyFont="1" applyFill="1" applyBorder="1"/>
    <xf numFmtId="0" fontId="13" fillId="0" borderId="24" xfId="0" applyFont="1" applyBorder="1"/>
    <xf numFmtId="0" fontId="12" fillId="0" borderId="17" xfId="0" quotePrefix="1" applyFont="1" applyFill="1" applyBorder="1" applyAlignment="1">
      <alignment horizontal="center"/>
    </xf>
    <xf numFmtId="0" fontId="12" fillId="0" borderId="0" xfId="0" quotePrefix="1" applyFont="1" applyFill="1" applyAlignment="1">
      <alignment horizontal="center"/>
    </xf>
    <xf numFmtId="164" fontId="12" fillId="0" borderId="0" xfId="0" applyNumberFormat="1" applyFont="1" applyFill="1" applyAlignment="1">
      <alignment horizontal="center"/>
    </xf>
    <xf numFmtId="1" fontId="12" fillId="0" borderId="0" xfId="0" applyNumberFormat="1" applyFont="1" applyFill="1" applyAlignment="1">
      <alignment horizontal="center"/>
    </xf>
    <xf numFmtId="2" fontId="12" fillId="0" borderId="0" xfId="0" applyNumberFormat="1" applyFont="1" applyFill="1" applyAlignment="1">
      <alignment horizontal="center"/>
    </xf>
    <xf numFmtId="0" fontId="12" fillId="0" borderId="17" xfId="0" applyFont="1" applyFill="1" applyBorder="1" applyAlignment="1">
      <alignment horizontal="center"/>
    </xf>
    <xf numFmtId="0" fontId="12" fillId="0" borderId="60" xfId="0" applyFont="1" applyFill="1" applyBorder="1" applyAlignment="1">
      <alignment horizontal="center"/>
    </xf>
    <xf numFmtId="164" fontId="12" fillId="0" borderId="0" xfId="3" applyNumberFormat="1" applyFont="1" applyFill="1" applyBorder="1" applyAlignment="1">
      <alignment horizontal="center"/>
    </xf>
    <xf numFmtId="2" fontId="12" fillId="0" borderId="17" xfId="0" applyNumberFormat="1" applyFont="1" applyFill="1" applyBorder="1" applyAlignment="1">
      <alignment horizontal="center"/>
    </xf>
    <xf numFmtId="2" fontId="12" fillId="0" borderId="0" xfId="0" quotePrefix="1" applyNumberFormat="1" applyFont="1" applyFill="1" applyAlignment="1">
      <alignment horizontal="center"/>
    </xf>
    <xf numFmtId="11" fontId="12" fillId="0" borderId="17" xfId="0" applyNumberFormat="1" applyFont="1" applyFill="1" applyBorder="1" applyAlignment="1">
      <alignment horizontal="center"/>
    </xf>
    <xf numFmtId="11" fontId="12" fillId="0" borderId="60" xfId="0" applyNumberFormat="1" applyFont="1" applyFill="1" applyBorder="1" applyAlignment="1">
      <alignment horizontal="center"/>
    </xf>
    <xf numFmtId="2" fontId="12" fillId="0" borderId="18" xfId="0" applyNumberFormat="1" applyFont="1" applyFill="1" applyBorder="1" applyAlignment="1">
      <alignment horizontal="center"/>
    </xf>
    <xf numFmtId="2" fontId="12" fillId="0" borderId="60" xfId="0" applyNumberFormat="1" applyFont="1" applyFill="1" applyBorder="1" applyAlignment="1">
      <alignment horizontal="center"/>
    </xf>
    <xf numFmtId="11" fontId="13" fillId="0" borderId="0" xfId="0" applyNumberFormat="1" applyFont="1" applyFill="1" applyAlignment="1">
      <alignment horizontal="center"/>
    </xf>
    <xf numFmtId="11" fontId="13" fillId="0" borderId="18" xfId="0" applyNumberFormat="1" applyFont="1" applyFill="1" applyBorder="1" applyAlignment="1">
      <alignment horizontal="center"/>
    </xf>
    <xf numFmtId="11" fontId="12" fillId="0" borderId="22" xfId="0" applyNumberFormat="1" applyFont="1" applyFill="1" applyBorder="1" applyAlignment="1">
      <alignment horizontal="center"/>
    </xf>
    <xf numFmtId="11" fontId="12" fillId="0" borderId="19" xfId="0" applyNumberFormat="1" applyFont="1" applyFill="1" applyBorder="1" applyAlignment="1">
      <alignment horizontal="center"/>
    </xf>
    <xf numFmtId="11" fontId="12" fillId="0" borderId="61" xfId="0" applyNumberFormat="1" applyFont="1" applyFill="1" applyBorder="1" applyAlignment="1">
      <alignment horizontal="center"/>
    </xf>
    <xf numFmtId="0" fontId="12" fillId="0" borderId="0" xfId="0" applyFont="1" applyAlignment="1"/>
    <xf numFmtId="0" fontId="12" fillId="0" borderId="0" xfId="0" applyFont="1" applyAlignment="1">
      <alignment horizontal="left"/>
    </xf>
    <xf numFmtId="0" fontId="12" fillId="0" borderId="0" xfId="0" quotePrefix="1" applyFont="1" applyBorder="1"/>
    <xf numFmtId="0" fontId="12" fillId="0" borderId="0" xfId="0" quotePrefix="1" applyFont="1" applyBorder="1" applyAlignment="1">
      <alignment horizontal="left"/>
    </xf>
    <xf numFmtId="11" fontId="12" fillId="4" borderId="4" xfId="0" applyNumberFormat="1" applyFont="1" applyFill="1" applyBorder="1" applyAlignment="1" applyProtection="1">
      <alignment horizontal="left"/>
      <protection locked="0"/>
    </xf>
    <xf numFmtId="0" fontId="12" fillId="0" borderId="0" xfId="0" applyFont="1" applyAlignment="1" applyProtection="1">
      <alignment horizontal="left"/>
      <protection locked="0"/>
    </xf>
    <xf numFmtId="0" fontId="19" fillId="0" borderId="0" xfId="0" applyFont="1" applyAlignment="1" applyProtection="1">
      <alignment horizontal="left"/>
      <protection locked="0"/>
    </xf>
    <xf numFmtId="0" fontId="12" fillId="0" borderId="0" xfId="8" applyFont="1" applyBorder="1" applyAlignment="1">
      <alignment vertical="center" wrapText="1"/>
    </xf>
    <xf numFmtId="0" fontId="10" fillId="0" borderId="0" xfId="8" applyFont="1" applyBorder="1" applyAlignment="1">
      <alignment vertical="center" wrapText="1"/>
    </xf>
    <xf numFmtId="0" fontId="12" fillId="0" borderId="0" xfId="8" applyFont="1" applyBorder="1" applyAlignment="1">
      <alignment horizontal="left" vertical="center" wrapText="1"/>
    </xf>
    <xf numFmtId="0" fontId="13" fillId="0" borderId="0" xfId="8" applyFont="1" applyBorder="1" applyAlignment="1">
      <alignment horizontal="left" vertical="center" wrapText="1"/>
    </xf>
    <xf numFmtId="0" fontId="8" fillId="0" borderId="45" xfId="7" applyBorder="1" applyAlignment="1">
      <alignment horizontal="left" vertical="center"/>
    </xf>
    <xf numFmtId="0" fontId="13" fillId="0" borderId="0" xfId="8" applyFont="1" applyBorder="1" applyAlignment="1">
      <alignment vertical="center" wrapText="1"/>
    </xf>
    <xf numFmtId="0" fontId="12" fillId="0" borderId="0" xfId="5" applyFont="1" applyAlignment="1">
      <alignment horizontal="left" wrapText="1"/>
    </xf>
    <xf numFmtId="0" fontId="4" fillId="0" borderId="0" xfId="5" applyAlignment="1">
      <alignment horizontal="center"/>
    </xf>
    <xf numFmtId="0" fontId="6" fillId="0" borderId="0" xfId="6" applyFont="1" applyAlignment="1">
      <alignment horizontal="right" wrapText="1"/>
    </xf>
    <xf numFmtId="0" fontId="11" fillId="0" borderId="0" xfId="5" applyFont="1" applyAlignment="1">
      <alignment horizontal="right" wrapText="1"/>
    </xf>
    <xf numFmtId="0" fontId="11" fillId="0" borderId="0" xfId="5" applyFont="1" applyAlignment="1">
      <alignment horizontal="right"/>
    </xf>
    <xf numFmtId="0" fontId="12" fillId="0" borderId="62" xfId="8"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xf numFmtId="0" fontId="1" fillId="0" borderId="33" xfId="0" applyFont="1" applyFill="1" applyBorder="1" applyAlignment="1">
      <alignment horizontal="left"/>
    </xf>
    <xf numFmtId="0" fontId="1" fillId="0" borderId="45" xfId="0" applyFont="1" applyFill="1" applyBorder="1" applyAlignment="1">
      <alignment horizontal="left"/>
    </xf>
    <xf numFmtId="0" fontId="1" fillId="0" borderId="1" xfId="0" applyFont="1" applyFill="1" applyBorder="1" applyAlignment="1">
      <alignment horizontal="left"/>
    </xf>
    <xf numFmtId="0" fontId="1" fillId="0" borderId="37" xfId="0" applyFont="1" applyFill="1" applyBorder="1" applyAlignment="1">
      <alignment horizontal="left"/>
    </xf>
    <xf numFmtId="0" fontId="1" fillId="0" borderId="38" xfId="0" applyFont="1" applyFill="1" applyBorder="1" applyAlignment="1">
      <alignment horizontal="left"/>
    </xf>
    <xf numFmtId="0" fontId="1" fillId="0" borderId="17" xfId="0" applyFont="1" applyFill="1" applyBorder="1" applyAlignment="1">
      <alignment horizontal="left"/>
    </xf>
    <xf numFmtId="0" fontId="1" fillId="0" borderId="0" xfId="0" applyFont="1" applyFill="1" applyAlignment="1">
      <alignment horizontal="left"/>
    </xf>
    <xf numFmtId="0" fontId="1" fillId="0" borderId="18" xfId="0" applyFont="1" applyFill="1" applyBorder="1" applyAlignment="1">
      <alignment horizontal="left"/>
    </xf>
    <xf numFmtId="0" fontId="1" fillId="0" borderId="19" xfId="0" applyFont="1" applyFill="1" applyBorder="1" applyAlignment="1">
      <alignment horizontal="left"/>
    </xf>
    <xf numFmtId="0" fontId="1" fillId="0" borderId="20" xfId="0" applyFont="1" applyFill="1" applyBorder="1" applyAlignment="1">
      <alignment horizontal="left"/>
    </xf>
  </cellXfs>
  <cellStyles count="9">
    <cellStyle name="Comma" xfId="3" builtinId="3"/>
    <cellStyle name="Normal" xfId="0" builtinId="0"/>
    <cellStyle name="Normal 2" xfId="5" xr:uid="{42227E64-8561-44E0-947D-7CCDC5A30DDE}"/>
    <cellStyle name="Normal 3 3" xfId="1" xr:uid="{144CDFEA-9DD7-4890-A754-14951B4DC059}"/>
    <cellStyle name="Normal_EC02 -  Boilers" xfId="2" xr:uid="{8F4B40D1-4744-42D4-99A7-70BC4B4EB7C2}"/>
    <cellStyle name="PCA Body Text 2" xfId="8" xr:uid="{9487D460-FA97-48E7-90B1-07C3A07897EA}"/>
    <cellStyle name="PCA Heading 2 2" xfId="7" xr:uid="{4131BF88-2B3C-43A7-AFBE-5B2E549DC622}"/>
    <cellStyle name="PCA Title 2" xfId="6" xr:uid="{658BC81D-860E-4272-9D28-ED17603DD4F1}"/>
    <cellStyle name="Percent" xfId="4" builtinId="5"/>
  </cellStyles>
  <dxfs count="0"/>
  <tableStyles count="0" defaultTableStyle="TableStyleMedium2" defaultPivotStyle="PivotStyleLight16"/>
  <colors>
    <mruColors>
      <color rgb="FFD1E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4</xdr:col>
      <xdr:colOff>533400</xdr:colOff>
      <xdr:row>2</xdr:row>
      <xdr:rowOff>19050</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263FA538-2B30-47D9-9ABB-DDE65C5D7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C165-CBA8-4DC0-9BD5-E79499F5A5C7}">
  <sheetPr>
    <pageSetUpPr fitToPage="1"/>
  </sheetPr>
  <dimension ref="B1:O23"/>
  <sheetViews>
    <sheetView showGridLines="0" tabSelected="1" zoomScaleNormal="100" zoomScaleSheetLayoutView="100" workbookViewId="0">
      <selection activeCell="B4" sqref="B4:O4"/>
    </sheetView>
  </sheetViews>
  <sheetFormatPr defaultColWidth="9.140625" defaultRowHeight="15"/>
  <cols>
    <col min="1" max="1" width="3.140625" style="1" customWidth="1"/>
    <col min="2" max="15" width="9.42578125" style="1" customWidth="1"/>
    <col min="16" max="16384" width="9.140625" style="1"/>
  </cols>
  <sheetData>
    <row r="1" spans="2:15" ht="26.25" customHeight="1">
      <c r="B1" s="206"/>
      <c r="C1" s="206"/>
      <c r="D1" s="206"/>
      <c r="E1" s="206"/>
      <c r="F1" s="206"/>
      <c r="G1" s="207" t="s">
        <v>275</v>
      </c>
      <c r="H1" s="207"/>
      <c r="I1" s="207"/>
      <c r="J1" s="207"/>
      <c r="K1" s="207"/>
      <c r="L1" s="207"/>
      <c r="M1" s="207"/>
      <c r="N1" s="207"/>
      <c r="O1" s="207"/>
    </row>
    <row r="2" spans="2:15" ht="33.75" customHeight="1">
      <c r="B2" s="206"/>
      <c r="C2" s="206"/>
      <c r="D2" s="206"/>
      <c r="E2" s="206"/>
      <c r="F2" s="206"/>
      <c r="G2" s="2"/>
      <c r="H2" s="208" t="s">
        <v>293</v>
      </c>
      <c r="I2" s="209"/>
      <c r="J2" s="209"/>
      <c r="K2" s="209"/>
      <c r="L2" s="209"/>
      <c r="M2" s="209"/>
      <c r="N2" s="209"/>
      <c r="O2" s="209"/>
    </row>
    <row r="3" spans="2:15" ht="18" customHeight="1">
      <c r="B3" s="206"/>
      <c r="C3" s="206"/>
      <c r="D3" s="206"/>
      <c r="E3" s="206"/>
      <c r="F3" s="206"/>
      <c r="G3" s="2"/>
      <c r="H3" s="209"/>
      <c r="I3" s="209"/>
      <c r="J3" s="209"/>
      <c r="K3" s="209"/>
      <c r="L3" s="209"/>
      <c r="M3" s="209"/>
      <c r="N3" s="209"/>
      <c r="O3" s="209"/>
    </row>
    <row r="4" spans="2:15" ht="18.75">
      <c r="B4" s="203" t="s">
        <v>197</v>
      </c>
      <c r="C4" s="203"/>
      <c r="D4" s="203"/>
      <c r="E4" s="203"/>
      <c r="F4" s="203"/>
      <c r="G4" s="203"/>
      <c r="H4" s="203"/>
      <c r="I4" s="203"/>
      <c r="J4" s="203"/>
      <c r="K4" s="203"/>
      <c r="L4" s="203"/>
      <c r="M4" s="203"/>
      <c r="N4" s="203"/>
      <c r="O4" s="203"/>
    </row>
    <row r="5" spans="2:15" s="14" customFormat="1" ht="55.5" customHeight="1">
      <c r="B5" s="210" t="s">
        <v>291</v>
      </c>
      <c r="C5" s="210"/>
      <c r="D5" s="210"/>
      <c r="E5" s="210"/>
      <c r="F5" s="210"/>
      <c r="G5" s="210"/>
      <c r="H5" s="210"/>
      <c r="I5" s="210"/>
      <c r="J5" s="210"/>
      <c r="K5" s="210"/>
      <c r="L5" s="210"/>
      <c r="M5" s="210"/>
      <c r="N5" s="210"/>
      <c r="O5" s="210"/>
    </row>
    <row r="6" spans="2:15" s="14" customFormat="1" ht="33" customHeight="1">
      <c r="B6" s="201" t="s">
        <v>245</v>
      </c>
      <c r="C6" s="201"/>
      <c r="D6" s="201"/>
      <c r="E6" s="201"/>
      <c r="F6" s="201"/>
      <c r="G6" s="201"/>
      <c r="H6" s="201"/>
      <c r="I6" s="201"/>
      <c r="J6" s="201"/>
      <c r="K6" s="201"/>
      <c r="L6" s="201"/>
      <c r="M6" s="201"/>
      <c r="N6" s="201"/>
      <c r="O6" s="201"/>
    </row>
    <row r="7" spans="2:15" s="14" customFormat="1" ht="20.25" customHeight="1">
      <c r="B7" s="201" t="s">
        <v>206</v>
      </c>
      <c r="C7" s="201"/>
      <c r="D7" s="201"/>
      <c r="E7" s="201"/>
      <c r="F7" s="201"/>
      <c r="G7" s="201"/>
      <c r="H7" s="201"/>
      <c r="I7" s="201"/>
      <c r="J7" s="201"/>
      <c r="K7" s="201"/>
      <c r="L7" s="201"/>
      <c r="M7" s="201"/>
      <c r="N7" s="201"/>
      <c r="O7" s="201"/>
    </row>
    <row r="8" spans="2:15" s="14" customFormat="1" ht="33" customHeight="1">
      <c r="B8" s="202" t="s">
        <v>207</v>
      </c>
      <c r="C8" s="202"/>
      <c r="D8" s="202"/>
      <c r="E8" s="202"/>
      <c r="F8" s="202"/>
      <c r="G8" s="202"/>
      <c r="H8" s="202"/>
      <c r="I8" s="202"/>
      <c r="J8" s="202"/>
      <c r="K8" s="202"/>
      <c r="L8" s="202"/>
      <c r="M8" s="202"/>
      <c r="N8" s="202"/>
      <c r="O8" s="202"/>
    </row>
    <row r="9" spans="2:15" s="14" customFormat="1" ht="33" customHeight="1">
      <c r="B9" s="202" t="s">
        <v>208</v>
      </c>
      <c r="C9" s="202"/>
      <c r="D9" s="202"/>
      <c r="E9" s="202"/>
      <c r="F9" s="202"/>
      <c r="G9" s="202"/>
      <c r="H9" s="202"/>
      <c r="I9" s="202"/>
      <c r="J9" s="202"/>
      <c r="K9" s="202"/>
      <c r="L9" s="202"/>
      <c r="M9" s="202"/>
      <c r="N9" s="202"/>
      <c r="O9" s="202"/>
    </row>
    <row r="10" spans="2:15" ht="15" customHeight="1">
      <c r="B10" s="3"/>
      <c r="C10" s="3"/>
      <c r="D10" s="3"/>
      <c r="E10" s="3"/>
      <c r="F10" s="3"/>
      <c r="G10" s="3"/>
      <c r="H10" s="3"/>
      <c r="I10" s="3"/>
      <c r="J10" s="3"/>
      <c r="K10" s="3"/>
      <c r="L10" s="3"/>
      <c r="M10" s="3"/>
      <c r="N10" s="3"/>
      <c r="O10" s="3"/>
    </row>
    <row r="11" spans="2:15" ht="18.75">
      <c r="B11" s="203" t="s">
        <v>198</v>
      </c>
      <c r="C11" s="203"/>
      <c r="D11" s="203"/>
      <c r="E11" s="203"/>
      <c r="F11" s="203"/>
      <c r="G11" s="203"/>
      <c r="H11" s="203"/>
      <c r="I11" s="203"/>
      <c r="J11" s="203"/>
      <c r="K11" s="203"/>
      <c r="L11" s="203"/>
      <c r="M11" s="203"/>
      <c r="N11" s="203"/>
      <c r="O11" s="203"/>
    </row>
    <row r="12" spans="2:15" s="14" customFormat="1" ht="20.25" customHeight="1">
      <c r="B12" s="199" t="s">
        <v>211</v>
      </c>
      <c r="C12" s="199"/>
      <c r="D12" s="199"/>
      <c r="E12" s="199"/>
      <c r="F12" s="199"/>
      <c r="G12" s="199"/>
      <c r="H12" s="199"/>
      <c r="I12" s="199"/>
      <c r="J12" s="199"/>
      <c r="K12" s="199"/>
      <c r="L12" s="199"/>
      <c r="M12" s="199"/>
      <c r="N12" s="199"/>
      <c r="O12" s="199"/>
    </row>
    <row r="13" spans="2:15" s="14" customFormat="1" ht="33.75" customHeight="1">
      <c r="B13" s="204" t="s">
        <v>204</v>
      </c>
      <c r="C13" s="204"/>
      <c r="D13" s="204"/>
      <c r="E13" s="204"/>
      <c r="F13" s="204"/>
      <c r="G13" s="204"/>
      <c r="H13" s="204"/>
      <c r="I13" s="204"/>
      <c r="J13" s="204"/>
      <c r="K13" s="204"/>
      <c r="L13" s="204"/>
      <c r="M13" s="204"/>
      <c r="N13" s="204"/>
      <c r="O13" s="204"/>
    </row>
    <row r="14" spans="2:15" s="14" customFormat="1" ht="20.25" customHeight="1">
      <c r="B14" s="204" t="s">
        <v>244</v>
      </c>
      <c r="C14" s="204"/>
      <c r="D14" s="204"/>
      <c r="E14" s="204"/>
      <c r="F14" s="204"/>
      <c r="G14" s="204"/>
      <c r="H14" s="204"/>
      <c r="I14" s="204"/>
      <c r="J14" s="204"/>
      <c r="K14" s="204"/>
      <c r="L14" s="204"/>
      <c r="M14" s="204"/>
      <c r="N14" s="204"/>
      <c r="O14" s="204"/>
    </row>
    <row r="15" spans="2:15" s="14" customFormat="1" ht="20.25" customHeight="1">
      <c r="B15" s="15" t="s">
        <v>205</v>
      </c>
      <c r="C15" s="16"/>
      <c r="D15" s="16"/>
      <c r="E15" s="16"/>
      <c r="F15" s="16"/>
      <c r="G15" s="16"/>
      <c r="H15" s="16"/>
      <c r="I15" s="16"/>
      <c r="J15" s="16"/>
      <c r="K15" s="16"/>
      <c r="L15" s="16"/>
      <c r="M15" s="16"/>
      <c r="N15" s="16"/>
      <c r="O15" s="16"/>
    </row>
    <row r="16" spans="2:15" s="14" customFormat="1" ht="20.25" customHeight="1">
      <c r="B16" s="201" t="s">
        <v>277</v>
      </c>
      <c r="C16" s="201"/>
      <c r="D16" s="201"/>
      <c r="E16" s="201"/>
      <c r="F16" s="201"/>
      <c r="G16" s="201"/>
      <c r="H16" s="201"/>
      <c r="I16" s="201"/>
      <c r="J16" s="201"/>
      <c r="K16" s="201"/>
      <c r="L16" s="201"/>
      <c r="M16" s="201"/>
      <c r="N16" s="201"/>
      <c r="O16" s="201"/>
    </row>
    <row r="17" spans="2:15" s="14" customFormat="1" ht="26.25" customHeight="1">
      <c r="B17" s="205" t="s">
        <v>292</v>
      </c>
      <c r="C17" s="205"/>
      <c r="D17" s="205"/>
      <c r="E17" s="205"/>
      <c r="F17" s="205"/>
      <c r="G17" s="205"/>
      <c r="H17" s="205"/>
      <c r="I17" s="205"/>
      <c r="J17" s="205"/>
      <c r="K17" s="205"/>
      <c r="L17" s="205"/>
      <c r="M17" s="205"/>
      <c r="N17" s="205"/>
      <c r="O17" s="205"/>
    </row>
    <row r="18" spans="2:15" ht="15" customHeight="1">
      <c r="B18" s="3"/>
      <c r="C18" s="3"/>
      <c r="D18" s="3"/>
      <c r="E18" s="3"/>
      <c r="F18" s="3"/>
      <c r="G18" s="3"/>
      <c r="H18" s="3"/>
      <c r="I18" s="3"/>
      <c r="J18" s="3"/>
      <c r="K18" s="3"/>
      <c r="L18" s="3"/>
      <c r="M18" s="3"/>
      <c r="N18" s="3"/>
      <c r="O18" s="3"/>
    </row>
    <row r="19" spans="2:15" ht="18.75">
      <c r="B19" s="203" t="s">
        <v>199</v>
      </c>
      <c r="C19" s="203"/>
      <c r="D19" s="203"/>
      <c r="E19" s="203"/>
      <c r="F19" s="203"/>
      <c r="G19" s="203"/>
      <c r="H19" s="203"/>
      <c r="I19" s="203"/>
      <c r="J19" s="203"/>
      <c r="K19" s="203"/>
      <c r="L19" s="203"/>
      <c r="M19" s="203"/>
      <c r="N19" s="203"/>
      <c r="O19" s="203"/>
    </row>
    <row r="20" spans="2:15" s="14" customFormat="1" ht="20.25" customHeight="1">
      <c r="B20" s="17" t="s">
        <v>200</v>
      </c>
      <c r="C20" s="199" t="s">
        <v>201</v>
      </c>
      <c r="D20" s="199"/>
      <c r="E20" s="199"/>
      <c r="F20" s="199"/>
      <c r="G20" s="199"/>
      <c r="H20" s="199"/>
      <c r="I20" s="199"/>
      <c r="J20" s="199"/>
      <c r="K20" s="199"/>
      <c r="L20" s="199"/>
      <c r="M20" s="199"/>
      <c r="N20" s="199"/>
      <c r="O20" s="199"/>
    </row>
    <row r="21" spans="2:15" s="14" customFormat="1" ht="20.25" customHeight="1">
      <c r="B21" s="18" t="s">
        <v>202</v>
      </c>
      <c r="C21" s="199" t="s">
        <v>203</v>
      </c>
      <c r="D21" s="199"/>
      <c r="E21" s="199"/>
      <c r="F21" s="199"/>
      <c r="G21" s="199"/>
      <c r="H21" s="199"/>
      <c r="I21" s="199"/>
      <c r="J21" s="199"/>
      <c r="K21" s="199"/>
      <c r="L21" s="199"/>
      <c r="M21" s="199"/>
      <c r="N21" s="199"/>
      <c r="O21" s="199"/>
    </row>
    <row r="22" spans="2:15" ht="15" customHeight="1">
      <c r="B22" s="200"/>
      <c r="C22" s="200"/>
      <c r="D22" s="200"/>
      <c r="E22" s="200"/>
      <c r="F22" s="200"/>
      <c r="G22" s="200"/>
      <c r="H22" s="200"/>
      <c r="I22" s="200"/>
      <c r="J22" s="200"/>
      <c r="K22" s="200"/>
      <c r="L22" s="200"/>
      <c r="M22" s="200"/>
      <c r="N22" s="200"/>
      <c r="O22" s="4"/>
    </row>
    <row r="23" spans="2:15" ht="15" customHeight="1">
      <c r="B23" s="200"/>
      <c r="C23" s="200"/>
      <c r="D23" s="200"/>
      <c r="E23" s="200"/>
      <c r="F23" s="200"/>
      <c r="G23" s="200"/>
      <c r="H23" s="200"/>
      <c r="I23" s="200"/>
      <c r="J23" s="200"/>
      <c r="K23" s="200"/>
      <c r="L23" s="200"/>
      <c r="M23" s="200"/>
      <c r="N23" s="200"/>
      <c r="O23" s="4"/>
    </row>
  </sheetData>
  <mergeCells count="20">
    <mergeCell ref="B6:O6"/>
    <mergeCell ref="B1:F3"/>
    <mergeCell ref="G1:O1"/>
    <mergeCell ref="H2:O3"/>
    <mergeCell ref="B4:O4"/>
    <mergeCell ref="B5:O5"/>
    <mergeCell ref="C20:O20"/>
    <mergeCell ref="C21:O21"/>
    <mergeCell ref="B22:N22"/>
    <mergeCell ref="B23:N23"/>
    <mergeCell ref="B7:O7"/>
    <mergeCell ref="B8:O8"/>
    <mergeCell ref="B9:O9"/>
    <mergeCell ref="B19:O19"/>
    <mergeCell ref="B12:O12"/>
    <mergeCell ref="B14:O14"/>
    <mergeCell ref="B16:O16"/>
    <mergeCell ref="B11:O11"/>
    <mergeCell ref="B13:O13"/>
    <mergeCell ref="B17:O17"/>
  </mergeCells>
  <pageMargins left="0.25" right="0.25" top="0.5" bottom="0.5" header="0.3" footer="0.3"/>
  <pageSetup scale="99" orientation="landscape" r:id="rId1"/>
  <headerFooter>
    <oddFooter>&amp;L&amp;"Arial,Italic"&amp;8aq-f13-ecs01&amp;C&amp;"Arial,Italic"&amp;8https://www.pca.state.mn.us  •  Available in alternative formats  •  Use your preferred relay service&amp;R&amp;"Arial,Italic"&amp;8Page &amp;P of &amp;N</oddFooter>
    <firstFooter>&amp;L&amp;10Hot mix asphalt calculator - Instructions&amp;R&amp;10&amp;P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5FA-E681-4A7A-810C-1F605BFC8D39}">
  <sheetPr>
    <pageSetUpPr fitToPage="1"/>
  </sheetPr>
  <dimension ref="A1:AL126"/>
  <sheetViews>
    <sheetView view="pageBreakPreview" zoomScaleNormal="100" zoomScaleSheetLayoutView="100" workbookViewId="0">
      <selection activeCell="C2" sqref="C2"/>
    </sheetView>
  </sheetViews>
  <sheetFormatPr defaultColWidth="9.140625" defaultRowHeight="15"/>
  <cols>
    <col min="1" max="1" width="39.140625" style="6" customWidth="1"/>
    <col min="2" max="2" width="46.42578125" style="6" customWidth="1"/>
    <col min="3" max="3" width="20.5703125" style="6" customWidth="1"/>
    <col min="4" max="4" width="23.85546875" style="6" customWidth="1"/>
    <col min="5" max="8" width="20.5703125" style="6" customWidth="1"/>
    <col min="9" max="9" width="46.140625" style="6" customWidth="1"/>
    <col min="10" max="38" width="20.5703125" style="6" customWidth="1"/>
    <col min="39" max="16384" width="9.140625" style="6"/>
  </cols>
  <sheetData>
    <row r="1" spans="1:15" ht="19.5" thickBot="1">
      <c r="A1" s="19" t="s">
        <v>246</v>
      </c>
    </row>
    <row r="2" spans="1:15">
      <c r="A2" s="20"/>
      <c r="B2" s="21" t="s">
        <v>3</v>
      </c>
      <c r="C2" s="22" t="s">
        <v>137</v>
      </c>
      <c r="D2" s="23"/>
      <c r="E2" s="23"/>
      <c r="F2" s="23"/>
      <c r="G2" s="23"/>
      <c r="H2" s="24"/>
      <c r="I2" s="21" t="s">
        <v>3</v>
      </c>
      <c r="J2" s="22" t="s">
        <v>137</v>
      </c>
      <c r="K2" s="23"/>
      <c r="L2" s="23"/>
      <c r="M2" s="23"/>
      <c r="N2" s="23"/>
      <c r="O2" s="24"/>
    </row>
    <row r="3" spans="1:15">
      <c r="A3" s="20"/>
      <c r="B3" s="25" t="s">
        <v>190</v>
      </c>
      <c r="C3" s="26"/>
      <c r="D3" s="27"/>
      <c r="E3" s="27"/>
      <c r="F3" s="27"/>
      <c r="G3" s="27"/>
      <c r="H3" s="28"/>
      <c r="I3" s="25" t="s">
        <v>190</v>
      </c>
      <c r="J3" s="26"/>
      <c r="K3" s="27"/>
      <c r="L3" s="27"/>
      <c r="M3" s="27"/>
      <c r="N3" s="27"/>
      <c r="O3" s="28"/>
    </row>
    <row r="4" spans="1:15">
      <c r="A4" s="20"/>
      <c r="B4" s="25" t="s">
        <v>187</v>
      </c>
      <c r="C4" s="26"/>
      <c r="D4" s="27"/>
      <c r="E4" s="27"/>
      <c r="F4" s="27"/>
      <c r="G4" s="27"/>
      <c r="H4" s="28"/>
      <c r="I4" s="25" t="s">
        <v>187</v>
      </c>
      <c r="J4" s="26"/>
      <c r="K4" s="27"/>
      <c r="L4" s="27"/>
      <c r="M4" s="27"/>
      <c r="N4" s="27"/>
      <c r="O4" s="28"/>
    </row>
    <row r="5" spans="1:15">
      <c r="A5" s="20"/>
      <c r="B5" s="29" t="s">
        <v>195</v>
      </c>
      <c r="C5" s="30">
        <v>8760</v>
      </c>
      <c r="D5" s="27"/>
      <c r="E5" s="27"/>
      <c r="F5" s="27"/>
      <c r="G5" s="27"/>
      <c r="H5" s="28"/>
      <c r="I5" s="29" t="s">
        <v>195</v>
      </c>
      <c r="J5" s="30">
        <v>8760</v>
      </c>
      <c r="K5" s="27"/>
      <c r="L5" s="27"/>
      <c r="M5" s="27"/>
      <c r="N5" s="27"/>
      <c r="O5" s="28"/>
    </row>
    <row r="6" spans="1:15">
      <c r="A6" s="20"/>
      <c r="B6" s="29" t="s">
        <v>196</v>
      </c>
      <c r="C6" s="30"/>
      <c r="D6" s="27"/>
      <c r="E6" s="27"/>
      <c r="F6" s="27"/>
      <c r="G6" s="27"/>
      <c r="H6" s="28"/>
      <c r="I6" s="29" t="s">
        <v>196</v>
      </c>
      <c r="J6" s="30"/>
      <c r="K6" s="27"/>
      <c r="L6" s="27"/>
      <c r="M6" s="27"/>
      <c r="N6" s="27"/>
      <c r="O6" s="28"/>
    </row>
    <row r="7" spans="1:15">
      <c r="A7" s="20"/>
      <c r="B7" s="29" t="s">
        <v>188</v>
      </c>
      <c r="C7" s="30"/>
      <c r="D7" s="27"/>
      <c r="E7" s="194"/>
      <c r="F7" s="27"/>
      <c r="G7" s="27"/>
      <c r="H7" s="28"/>
      <c r="I7" s="29" t="s">
        <v>188</v>
      </c>
      <c r="J7" s="30"/>
      <c r="K7" s="27"/>
      <c r="L7" s="27"/>
      <c r="M7" s="27"/>
      <c r="N7" s="27"/>
      <c r="O7" s="28"/>
    </row>
    <row r="8" spans="1:15">
      <c r="A8" s="20"/>
      <c r="B8" s="29" t="s">
        <v>189</v>
      </c>
      <c r="C8" s="30"/>
      <c r="D8" s="195"/>
      <c r="F8" s="27"/>
      <c r="G8" s="27"/>
      <c r="H8" s="28"/>
      <c r="I8" s="29" t="s">
        <v>189</v>
      </c>
      <c r="J8" s="30"/>
      <c r="K8" s="27"/>
      <c r="L8" s="27"/>
      <c r="M8" s="27"/>
      <c r="N8" s="27"/>
      <c r="O8" s="28"/>
    </row>
    <row r="9" spans="1:15">
      <c r="A9" s="20"/>
      <c r="B9" s="29" t="s">
        <v>193</v>
      </c>
      <c r="C9" s="30"/>
      <c r="D9" s="27"/>
      <c r="E9" s="27"/>
      <c r="F9" s="27"/>
      <c r="G9" s="27"/>
      <c r="H9" s="28"/>
      <c r="I9" s="29" t="s">
        <v>193</v>
      </c>
      <c r="J9" s="30"/>
      <c r="K9" s="27"/>
      <c r="L9" s="27"/>
      <c r="M9" s="27"/>
      <c r="N9" s="27"/>
      <c r="O9" s="28"/>
    </row>
    <row r="10" spans="1:15" ht="15.75" thickBot="1">
      <c r="A10" s="20"/>
      <c r="B10" s="31" t="s">
        <v>6</v>
      </c>
      <c r="C10" s="32"/>
      <c r="D10" s="33"/>
      <c r="E10" s="33"/>
      <c r="F10" s="33"/>
      <c r="G10" s="33"/>
      <c r="H10" s="34"/>
      <c r="I10" s="31" t="s">
        <v>6</v>
      </c>
      <c r="J10" s="32"/>
      <c r="K10" s="33"/>
      <c r="L10" s="33"/>
      <c r="M10" s="33"/>
      <c r="N10" s="33"/>
      <c r="O10" s="34"/>
    </row>
    <row r="11" spans="1:15" s="78" customFormat="1" ht="53.45" customHeight="1" thickBot="1">
      <c r="A11" s="82" t="s">
        <v>0</v>
      </c>
      <c r="B11" s="75" t="s">
        <v>213</v>
      </c>
      <c r="C11" s="75" t="s">
        <v>186</v>
      </c>
      <c r="D11" s="75" t="s">
        <v>212</v>
      </c>
      <c r="E11" s="75" t="s">
        <v>210</v>
      </c>
      <c r="F11" s="76" t="s">
        <v>182</v>
      </c>
      <c r="G11" s="76" t="s">
        <v>2</v>
      </c>
      <c r="H11" s="77" t="s">
        <v>239</v>
      </c>
      <c r="I11" s="75" t="s">
        <v>213</v>
      </c>
      <c r="J11" s="75" t="s">
        <v>186</v>
      </c>
      <c r="K11" s="75" t="s">
        <v>212</v>
      </c>
      <c r="L11" s="75" t="s">
        <v>210</v>
      </c>
      <c r="M11" s="76" t="s">
        <v>182</v>
      </c>
      <c r="N11" s="76" t="s">
        <v>2</v>
      </c>
      <c r="O11" s="77" t="s">
        <v>239</v>
      </c>
    </row>
    <row r="12" spans="1:15">
      <c r="A12" s="35" t="s">
        <v>8</v>
      </c>
      <c r="B12" s="36" t="str">
        <f>IFERROR(INDEX('Emission Factors'!$A$2:$CH$104, MATCH($A12,'Emission Factors'!$A$2:$A$104,0), MATCH(C$10,'Emission Factors'!$A$2:$CH$2,0)),"")</f>
        <v/>
      </c>
      <c r="C12" s="37"/>
      <c r="D12" s="38"/>
      <c r="E12" s="39" t="e">
        <f>IF(C12&gt;0,C12,B12)*C$4*IF(COUNTIF(C$10,"*PC*"),C$7,IF(COUNTIF(C$10,"*Furnace*"),C$7,1))</f>
        <v>#VALUE!</v>
      </c>
      <c r="F12" s="39" t="e">
        <f>IF(C12&gt;0,C12,B12)*C$4*IF(COUNTIF(C$10,"*PC*"),C$7,IF(COUNTIF(C$10,"*Furnace*"),C$7,1))*(1-D12)</f>
        <v>#VALUE!</v>
      </c>
      <c r="G12" s="39" t="e">
        <f>IF(C12&gt;0,C12,B12)*C$4*IF(COUNTIF(C$10,"*PC*"),C$7,IF(COUNTIF(C$10,"*Furnace*"),C$7,1))*C$5/2000</f>
        <v>#VALUE!</v>
      </c>
      <c r="H12" s="40" t="e">
        <f>IF(C12&gt;0,C12,B12)*C$4*IF(COUNTIF(C$10,"*PC*"),C$7,IF(COUNTIF(C$10,"*Furnace*"),C$7,1))*(1-D12)*C$6/2000</f>
        <v>#VALUE!</v>
      </c>
      <c r="I12" s="36" t="str">
        <f>IFERROR(INDEX('Emission Factors'!$A$2:$CH$104, MATCH($A12,'Emission Factors'!$A$2:$A$104,0), MATCH(J$10,'Emission Factors'!$A$2:$CH$2,0)),"")</f>
        <v/>
      </c>
      <c r="J12" s="37"/>
      <c r="K12" s="38"/>
      <c r="L12" s="39" t="e">
        <f>IF(J12&gt;0,J12,I12)*J$4*IF(COUNTIF(J$10,"*PC*"),J$7,IF(COUNTIF(J$10,"*Furnace*"),J$7,1))</f>
        <v>#VALUE!</v>
      </c>
      <c r="M12" s="39" t="e">
        <f>IF(J12&gt;0,J12,I12)*J$4*IF(COUNTIF(J$10,"*PC*"),J$7,IF(COUNTIF(J$10,"*Furnace*"),J$7,1))*(1-K12)</f>
        <v>#VALUE!</v>
      </c>
      <c r="N12" s="39" t="e">
        <f>IF(J12&gt;0,J12,I12)*J$4*IF(COUNTIF(J$10,"*PC*"),J$7,IF(COUNTIF(J$10,"*Furnace*"),J$7,1))*J$5/2000</f>
        <v>#VALUE!</v>
      </c>
      <c r="O12" s="41" t="e">
        <f>IF(J12&gt;0,J12,I12)*J$4*IF(COUNTIF(J$10,"*PC*"),J$7,IF(COUNTIF(J$10,"*Furnace*"),J$7,1))*(1-K12)*J$6/2000</f>
        <v>#VALUE!</v>
      </c>
    </row>
    <row r="13" spans="1:15">
      <c r="A13" s="42" t="s">
        <v>9</v>
      </c>
      <c r="B13" s="43" t="str">
        <f>IFERROR(INDEX('Emission Factors'!$A$2:$CH$104, MATCH($A13,'Emission Factors'!$A$2:$A$104,0), MATCH(C$10,'Emission Factors'!$A$2:$CH$2,0)),"")</f>
        <v/>
      </c>
      <c r="C13" s="44"/>
      <c r="D13" s="45"/>
      <c r="E13" s="46" t="e">
        <f>IF(C13&gt;0,C13,B13)*C$4*IF(COUNTIF(C$10,"*PC*"),C$7,IF(COUNTIF(C$10,"*Furnace*"),C$7,1))</f>
        <v>#VALUE!</v>
      </c>
      <c r="F13" s="46" t="e">
        <f>IF(C13&gt;0,C13,B13)*C$4*IF(COUNTIF(C$10,"*PC*"),C$7,IF(COUNTIF(C$10,"*Furnace*"),C$7,1))*(1-D13)</f>
        <v>#VALUE!</v>
      </c>
      <c r="G13" s="46" t="e">
        <f>IF(C13&gt;0,C13,B13)*C$4*IF(COUNTIF(C$10,"*PC*"),C$7,IF(COUNTIF(C$10,"*Furnace*"),C$7,1))*C$5/2000</f>
        <v>#VALUE!</v>
      </c>
      <c r="H13" s="47" t="e">
        <f>IF(C13&gt;0,C13,B13)*C$4*IF(COUNTIF(C$10,"*PC*"),C$7,IF(COUNTIF(C$10,"*Furnace*"),C$7,1))*(1-D13)*C$6/2000</f>
        <v>#VALUE!</v>
      </c>
      <c r="I13" s="43" t="str">
        <f>IFERROR(INDEX('Emission Factors'!$A$2:$CH$104, MATCH($A13,'Emission Factors'!$A$2:$A$104,0), MATCH(J$10,'Emission Factors'!$A$2:$CH$2,0)),"")</f>
        <v/>
      </c>
      <c r="J13" s="44"/>
      <c r="K13" s="45"/>
      <c r="L13" s="46" t="e">
        <f>IF(J13&gt;0,J13,I13)*J$4*IF(COUNTIF(J$10,"*PC*"),J$7,IF(COUNTIF(J$10,"*Furnace*"),J$7,1))</f>
        <v>#VALUE!</v>
      </c>
      <c r="M13" s="46" t="e">
        <f>IF(J13&gt;0,J13,I13)*J$4*IF(COUNTIF(J$10,"*PC*"),J$7,IF(COUNTIF(J$10,"*Furnace*"),J$7,1))*(1-K13)</f>
        <v>#VALUE!</v>
      </c>
      <c r="N13" s="46" t="e">
        <f>IF(J13&gt;0,J13,I13)*J$4*IF(COUNTIF(J$10,"*PC*"),J$7,IF(COUNTIF(J$10,"*Furnace*"),J$7,1))*J$5/2000</f>
        <v>#VALUE!</v>
      </c>
      <c r="O13" s="48" t="e">
        <f>IF(J13&gt;0,J13,I13)*J$4*IF(COUNTIF(J$10,"*PC*"),J$7,IF(COUNTIF(J$10,"*Furnace*"),J$7,1))*(1-K13)*J$6/2000</f>
        <v>#VALUE!</v>
      </c>
    </row>
    <row r="14" spans="1:15">
      <c r="A14" s="42" t="s">
        <v>10</v>
      </c>
      <c r="B14" s="43" t="str">
        <f>IFERROR(INDEX('Emission Factors'!$A$2:$CH$104, MATCH($A14,'Emission Factors'!$A$2:$A$104,0), MATCH(C$10,'Emission Factors'!$A$2:$CH$2,0)),"")</f>
        <v/>
      </c>
      <c r="C14" s="44"/>
      <c r="D14" s="45"/>
      <c r="E14" s="46" t="e">
        <f>IF(C14&gt;0,C14,B14)*C$4*IF(COUNTIF(C$10,"*PC*"),C$7,IF(COUNTIF(C$10,"*Furnace*"),C$7,1))</f>
        <v>#VALUE!</v>
      </c>
      <c r="F14" s="46" t="e">
        <f>IF(C14&gt;0,C14,B14)*C$4*IF(COUNTIF(C$10,"*PC*"),C$7,IF(COUNTIF(C$10,"*Furnace*"),C$7,1))*(1-D14)</f>
        <v>#VALUE!</v>
      </c>
      <c r="G14" s="46" t="e">
        <f>IF(C14&gt;0,C14,B14)*C$4*IF(COUNTIF(C$10,"*PC*"),C$7,IF(COUNTIF(C$10,"*Furnace*"),C$7,1))*C$5/2000</f>
        <v>#VALUE!</v>
      </c>
      <c r="H14" s="47" t="e">
        <f>IF(C14&gt;0,C14,B14)*C$4*IF(COUNTIF(C$10,"*PC*"),C$7,IF(COUNTIF(C$10,"*Furnace*"),C$7,1))*(1-D14)*C$6/2000</f>
        <v>#VALUE!</v>
      </c>
      <c r="I14" s="43" t="str">
        <f>IFERROR(INDEX('Emission Factors'!$A$2:$CH$104, MATCH($A14,'Emission Factors'!$A$2:$A$104,0), MATCH(J$10,'Emission Factors'!$A$2:$CH$2,0)),"")</f>
        <v/>
      </c>
      <c r="J14" s="44"/>
      <c r="K14" s="45"/>
      <c r="L14" s="46" t="e">
        <f>IF(J14&gt;0,J14,I14)*J$4*IF(COUNTIF(J$10,"*PC*"),J$7,IF(COUNTIF(J$10,"*Furnace*"),J$7,1))</f>
        <v>#VALUE!</v>
      </c>
      <c r="M14" s="46" t="e">
        <f>IF(J14&gt;0,J14,I14)*J$4*IF(COUNTIF(J$10,"*PC*"),J$7,IF(COUNTIF(J$10,"*Furnace*"),J$7,1))*(1-K14)</f>
        <v>#VALUE!</v>
      </c>
      <c r="N14" s="46" t="e">
        <f>IF(J14&gt;0,J14,I14)*J$4*IF(COUNTIF(J$10,"*PC*"),J$7,IF(COUNTIF(J$10,"*Furnace*"),J$7,1))*J$5/2000</f>
        <v>#VALUE!</v>
      </c>
      <c r="O14" s="48" t="e">
        <f>IF(J14&gt;0,J14,I14)*J$4*IF(COUNTIF(J$10,"*PC*"),J$7,IF(COUNTIF(J$10,"*Furnace*"),J$7,1))*(1-K14)*J$6/2000</f>
        <v>#VALUE!</v>
      </c>
    </row>
    <row r="15" spans="1:15">
      <c r="A15" s="42" t="s">
        <v>11</v>
      </c>
      <c r="B15" s="43" t="str">
        <f>IFERROR(INDEX('Emission Factors'!$A$2:$CH$104, MATCH($A15,'Emission Factors'!$A$2:$A$104,0), MATCH(C$10,'Emission Factors'!$A$2:$CH$2,0)),"")</f>
        <v/>
      </c>
      <c r="C15" s="44"/>
      <c r="D15" s="45"/>
      <c r="E15" s="46" t="e">
        <f>IF(C15&gt;0,C15,B15)*C$4</f>
        <v>#VALUE!</v>
      </c>
      <c r="F15" s="46" t="e">
        <f>IF(C15&gt;0,C15,B15)*C$4*(1-D15)</f>
        <v>#VALUE!</v>
      </c>
      <c r="G15" s="46" t="e">
        <f>IF(C15&gt;0,C15,B15)*C$4*C$5/2000</f>
        <v>#VALUE!</v>
      </c>
      <c r="H15" s="47" t="e">
        <f>IF(C15&gt;0,C15,B15)*C$4*(1-D15)*C$6/2000</f>
        <v>#VALUE!</v>
      </c>
      <c r="I15" s="43" t="str">
        <f>IFERROR(INDEX('Emission Factors'!$A$2:$CH$104, MATCH($A15,'Emission Factors'!$A$2:$A$104,0), MATCH(J$10,'Emission Factors'!$A$2:$CH$2,0)),"")</f>
        <v/>
      </c>
      <c r="J15" s="44"/>
      <c r="K15" s="45"/>
      <c r="L15" s="46" t="e">
        <f>IF(J15&gt;0, J15,I15)*J$4</f>
        <v>#VALUE!</v>
      </c>
      <c r="M15" s="46" t="e">
        <f>IF(J15&gt;0,J15,I15)*J$4*(1-K15)</f>
        <v>#VALUE!</v>
      </c>
      <c r="N15" s="46" t="e">
        <f>IF(J15&gt;0,J15,I15)*J$4*J$5/2000</f>
        <v>#VALUE!</v>
      </c>
      <c r="O15" s="48" t="e">
        <f>IF(J15&gt;0,J15,I15)*J$4*(1-K15)*J$6/2000</f>
        <v>#VALUE!</v>
      </c>
    </row>
    <row r="16" spans="1:15">
      <c r="A16" s="42" t="s">
        <v>12</v>
      </c>
      <c r="B16" s="43" t="str">
        <f>IFERROR(INDEX('Emission Factors'!$A$2:$CH$104, MATCH($A16,'Emission Factors'!$A$2:$A$104,0), MATCH(C$10,'Emission Factors'!$A$2:$CH$2,0)),"")</f>
        <v/>
      </c>
      <c r="C16" s="44"/>
      <c r="D16" s="45"/>
      <c r="E16" s="46" t="e">
        <f>IF(C16&gt;0,C16,B16)*C$4</f>
        <v>#VALUE!</v>
      </c>
      <c r="F16" s="46" t="e">
        <f>IF(C16&gt;0,C16,B16)*C$4*(1-D16)</f>
        <v>#VALUE!</v>
      </c>
      <c r="G16" s="46" t="e">
        <f>IF(C16&gt;0,C16,B16)*C$4*C$5/2000</f>
        <v>#VALUE!</v>
      </c>
      <c r="H16" s="47" t="e">
        <f>IF(C16&gt;0,C16,B16)*C$4*(1-D16)*C$6/2000</f>
        <v>#VALUE!</v>
      </c>
      <c r="I16" s="43" t="str">
        <f>IFERROR(INDEX('Emission Factors'!$A$2:$CH$104, MATCH($A16,'Emission Factors'!$A$2:$A$104,0), MATCH(J$10,'Emission Factors'!$A$2:$CH$2,0)),"")</f>
        <v/>
      </c>
      <c r="J16" s="44"/>
      <c r="K16" s="45"/>
      <c r="L16" s="46" t="e">
        <f>IF(J16&gt;0,J16,I16)*J$4</f>
        <v>#VALUE!</v>
      </c>
      <c r="M16" s="46" t="e">
        <f>IF(J16&gt;0,J16,I16)*J$4*(1-K16)</f>
        <v>#VALUE!</v>
      </c>
      <c r="N16" s="46" t="e">
        <f>IF(J16&gt;0,J16,I16)*J$4*J$5/2000</f>
        <v>#VALUE!</v>
      </c>
      <c r="O16" s="48" t="e">
        <f>IF(J16&gt;0,J16,I16)*J$4*(1-K16)*J$6/2000</f>
        <v>#VALUE!</v>
      </c>
    </row>
    <row r="17" spans="1:15">
      <c r="A17" s="42" t="s">
        <v>13</v>
      </c>
      <c r="B17" s="43" t="str">
        <f>IFERROR(INDEX('Emission Factors'!$A$2:$CH$104, MATCH($A17,'Emission Factors'!$A$2:$A$104,0), MATCH(C$10,'Emission Factors'!$A$2:$CH$2,0)),"")</f>
        <v/>
      </c>
      <c r="C17" s="44"/>
      <c r="D17" s="45"/>
      <c r="E17" s="46" t="e">
        <f>IF(C17&gt;0,C17,B17)*C$4*IF(COUNTIF(C$10,"*FBC*"),C$8*C$9^(-1.9),C$8)</f>
        <v>#VALUE!</v>
      </c>
      <c r="F17" s="46" t="e">
        <f>IF(C17&gt;0,C17,B17)*C$4*IF(COUNTIF(C$10,"*FBC*"),C$8*C$9^(-1.9),C$8)*(1-D17)</f>
        <v>#VALUE!</v>
      </c>
      <c r="G17" s="46" t="e">
        <f>IF(C17&gt;0,C17,B17)*C$4*IF(COUNTIF(C$10,"*FBC*"),C$8*C$9^(-1.9),C$8)*C$5/2000</f>
        <v>#VALUE!</v>
      </c>
      <c r="H17" s="47" t="e">
        <f>IF(C17&gt;0,C17,B17)*C$4*IF(COUNTIF(C$10,"*FBC*"),C$8*C$9^(-1.9),C$8)*(1-D17)*C$6/2000</f>
        <v>#VALUE!</v>
      </c>
      <c r="I17" s="43" t="str">
        <f>IFERROR(INDEX('Emission Factors'!$A$2:$CH$104, MATCH($A17,'Emission Factors'!$A$2:$A$104,0), MATCH(J$10,'Emission Factors'!$A$2:$CH$2,0)),"")</f>
        <v/>
      </c>
      <c r="J17" s="44"/>
      <c r="K17" s="45"/>
      <c r="L17" s="46" t="e">
        <f>IF(J17&gt;0,J17,I17)*J$4*IF(COUNTIF(J$10,"*FBC*"),J$8*J$9^(-1.9),J$8)</f>
        <v>#VALUE!</v>
      </c>
      <c r="M17" s="46" t="e">
        <f>IF(J17&gt;0,J17,I17)*J$4*IF(COUNTIF(J$10,"*FBC*"),J$8*J$9^(-1.9),J$8)*(1-K17)</f>
        <v>#VALUE!</v>
      </c>
      <c r="N17" s="46" t="e">
        <f>IF(J17&gt;0,J17,I17)*J$4*IF(COUNTIF(J$10,"*FBC*"),J$8*J$9^(-1.9),J$8)*J$5/2000</f>
        <v>#VALUE!</v>
      </c>
      <c r="O17" s="48" t="e">
        <f>IF(J17&gt;0,J17,I17)*J$4*(1-K17)*IF(COUNTIF(J$10,"*FBC*"),J$8*J$9^(-1.9),J$8)*J$6/2000</f>
        <v>#VALUE!</v>
      </c>
    </row>
    <row r="18" spans="1:15">
      <c r="A18" s="42" t="s">
        <v>14</v>
      </c>
      <c r="B18" s="43" t="str">
        <f>IFERROR(INDEX('Emission Factors'!$A$2:$CH$104, MATCH($A18,'Emission Factors'!$A$2:$A$104,0), MATCH(C$10,'Emission Factors'!$A$2:$CH$2,0)),"")</f>
        <v/>
      </c>
      <c r="C18" s="44"/>
      <c r="D18" s="45"/>
      <c r="E18" s="46" t="e">
        <f>IF(C18&gt;0,C18,B18)*C$4</f>
        <v>#VALUE!</v>
      </c>
      <c r="F18" s="46" t="e">
        <f>IF(C18&gt;0,C18,B18)*C$4*(1-D18)</f>
        <v>#VALUE!</v>
      </c>
      <c r="G18" s="46" t="e">
        <f>IF(C18&gt;0,C18,B18)*C$4*C$5/2000</f>
        <v>#VALUE!</v>
      </c>
      <c r="H18" s="47" t="e">
        <f>IF(C18&gt;0,C18,B18)*C$4*(1-D18)*C$6/2000</f>
        <v>#VALUE!</v>
      </c>
      <c r="I18" s="43" t="str">
        <f>IFERROR(INDEX('Emission Factors'!$A$2:$CH$104, MATCH($A18,'Emission Factors'!$A$2:$A$104,0), MATCH(J$10,'Emission Factors'!$A$2:$CH$2,0)),"")</f>
        <v/>
      </c>
      <c r="J18" s="44"/>
      <c r="K18" s="45"/>
      <c r="L18" s="46" t="e">
        <f>IF(J18&gt;0,J18,I18)*J$4</f>
        <v>#VALUE!</v>
      </c>
      <c r="M18" s="46" t="e">
        <f>IF(J18&gt;0,J18,I18)*J$4*(1-K18)</f>
        <v>#VALUE!</v>
      </c>
      <c r="N18" s="46" t="e">
        <f>IF(J18&gt;0,J18,I18)*J$4*IF(COUNTIF(J$10,"*FBC*"),J$8*J$9^(-1.9),J$8)*J$5/2000</f>
        <v>#VALUE!</v>
      </c>
      <c r="O18" s="48" t="e">
        <f>IF(J18&gt;0,J18,I18)*J$4*(1-K18)*J$6/2000</f>
        <v>#VALUE!</v>
      </c>
    </row>
    <row r="19" spans="1:15">
      <c r="A19" s="42" t="s">
        <v>19</v>
      </c>
      <c r="B19" s="43" t="str">
        <f>IFERROR(INDEX('Emission Factors'!$A$2:$CH$104, MATCH($A19,'Emission Factors'!$A$2:$A$104,0), MATCH(C$10,'Emission Factors'!$A$2:$CH$2,0)),"")</f>
        <v/>
      </c>
      <c r="C19" s="44"/>
      <c r="D19" s="45"/>
      <c r="E19" s="46" t="e">
        <f>IF(C19&gt;0,C19,B19)*C$4</f>
        <v>#VALUE!</v>
      </c>
      <c r="F19" s="46" t="e">
        <f>IF(C19&gt;0,C19,B19)*C$4*(1-D19)</f>
        <v>#VALUE!</v>
      </c>
      <c r="G19" s="46" t="e">
        <f>IF(C19&gt;0,C19,B19)*C$4*C$5/2000</f>
        <v>#VALUE!</v>
      </c>
      <c r="H19" s="47" t="e">
        <f>IF(C19&gt;0,C19,B19)*C$4*(1-D19)*C$6/2000</f>
        <v>#VALUE!</v>
      </c>
      <c r="I19" s="43" t="str">
        <f>IFERROR(INDEX('Emission Factors'!$A$2:$CH$104, MATCH($A19,'Emission Factors'!$A$2:$A$104,0), MATCH(J$10,'Emission Factors'!$A$2:$CH$2,0)),"")</f>
        <v/>
      </c>
      <c r="J19" s="44"/>
      <c r="K19" s="45"/>
      <c r="L19" s="46" t="e">
        <f>IF(J19&gt;0,J19,I19)*J$4</f>
        <v>#VALUE!</v>
      </c>
      <c r="M19" s="46" t="e">
        <f>IF(J19&gt;0,J19,I19)*J$4*(1-K19)</f>
        <v>#VALUE!</v>
      </c>
      <c r="N19" s="46" t="e">
        <f>IF(J19&gt;0,J19,I19)*J$4*IF(COUNTIF(J$10,"*FBC*"),J$8*J$9^(-1.9),J$8)*J$5/2000</f>
        <v>#VALUE!</v>
      </c>
      <c r="O19" s="48" t="e">
        <f>IF(J19&gt;0,J19,I19)*J$4*(1-K19)*J$6/2000</f>
        <v>#VALUE!</v>
      </c>
    </row>
    <row r="20" spans="1:15" ht="15.75" thickBot="1">
      <c r="A20" s="49" t="s">
        <v>20</v>
      </c>
      <c r="B20" s="50" t="str">
        <f>IFERROR(INDEX('Emission Factors'!$A$2:$CH$104, MATCH($A20,'Emission Factors'!$A$2:$A$104,0), MATCH(C$10,'Emission Factors'!$A$2:$CH$2,0)),"")</f>
        <v/>
      </c>
      <c r="C20" s="51"/>
      <c r="D20" s="52"/>
      <c r="E20" s="53" t="e">
        <f>IF(C20&gt;0,C20,B20)*C$4</f>
        <v>#VALUE!</v>
      </c>
      <c r="F20" s="53" t="e">
        <f>IF(C20&gt;0,C20,B20)*C$4*(1-D20)</f>
        <v>#VALUE!</v>
      </c>
      <c r="G20" s="53" t="e">
        <f>IF(C20&gt;0,C20,B20)*C$4*C$5/2000</f>
        <v>#VALUE!</v>
      </c>
      <c r="H20" s="54" t="e">
        <f>IF(C20&gt;0,C20,B20)*C$4*(1-D20)*C$6/2000</f>
        <v>#VALUE!</v>
      </c>
      <c r="I20" s="50" t="str">
        <f>IFERROR(INDEX('Emission Factors'!$A$2:$CH$104, MATCH($A20,'Emission Factors'!$A$2:$A$104,0), MATCH(J$10,'Emission Factors'!$A$2:$CH$2,0)),"")</f>
        <v/>
      </c>
      <c r="J20" s="51"/>
      <c r="K20" s="52"/>
      <c r="L20" s="53" t="e">
        <f>IF(J20&gt;0,J20,I20)*J$4</f>
        <v>#VALUE!</v>
      </c>
      <c r="M20" s="53" t="e">
        <f>IF(J20&gt;0,J20,I20)*J$4*(1-K20)</f>
        <v>#VALUE!</v>
      </c>
      <c r="N20" s="53" t="e">
        <f>IF(J20&gt;0,J20,I20)*J$4*IF(COUNTIF(J$10,"*FBC*"),J$8*J$9^(-1.9),J$8)*J$5/2000</f>
        <v>#VALUE!</v>
      </c>
      <c r="O20" s="55" t="e">
        <f>IF(J20&gt;0,J20,I20)*J$4*(1-K20)*J$6/2000</f>
        <v>#VALUE!</v>
      </c>
    </row>
    <row r="21" spans="1:15">
      <c r="A21" s="35" t="s">
        <v>15</v>
      </c>
      <c r="B21" s="36" t="str">
        <f>IFERROR(INDEX('Emission Factors'!$A$2:$CH$104, MATCH($A21,'Emission Factors'!$A$2:$A$104,0), MATCH(C$10,'Emission Factors'!$A$2:$CH$2,0))*2.2046,"")</f>
        <v/>
      </c>
      <c r="C21" s="37"/>
      <c r="D21" s="38"/>
      <c r="E21" s="39" t="e">
        <f>IF(C21&gt;0,C21,B21)*C$3</f>
        <v>#VALUE!</v>
      </c>
      <c r="F21" s="39" t="e">
        <f>IF(C21&gt;0,C21,B21)*C$3*(1-D21)</f>
        <v>#VALUE!</v>
      </c>
      <c r="G21" s="39" t="e">
        <f>IF(C21&gt;0,C21,B21)*C$3*C$5/2000</f>
        <v>#VALUE!</v>
      </c>
      <c r="H21" s="40" t="e">
        <f>IF(C21&gt;0,C21,B21)*C$3*(1-D21)*C$6/2000</f>
        <v>#VALUE!</v>
      </c>
      <c r="I21" s="36" t="str">
        <f>IFERROR(INDEX('Emission Factors'!$A$2:$CH$104, MATCH($A21,'Emission Factors'!$A$2:$A$104,0), MATCH(J$10,'Emission Factors'!$A$2:$CH$2,0))*2.2046,"")</f>
        <v/>
      </c>
      <c r="J21" s="37"/>
      <c r="K21" s="38"/>
      <c r="L21" s="39" t="e">
        <f>IF(J21&gt;0,J21,I21)*J$3</f>
        <v>#VALUE!</v>
      </c>
      <c r="M21" s="39" t="e">
        <f>IF(J21&gt;0,J21,I21)*J$3*(1-K21)</f>
        <v>#VALUE!</v>
      </c>
      <c r="N21" s="39" t="e">
        <f>IF(J21&gt;0,J21,I21)*J$3*J$5/2000</f>
        <v>#VALUE!</v>
      </c>
      <c r="O21" s="41" t="e">
        <f>IF(J21&gt;0,J21,I21)*J$3*(1-K21)*J$6/2000</f>
        <v>#VALUE!</v>
      </c>
    </row>
    <row r="22" spans="1:15">
      <c r="A22" s="42" t="s">
        <v>16</v>
      </c>
      <c r="B22" s="43" t="str">
        <f>IFERROR(INDEX('Emission Factors'!$A$2:$CH$104, MATCH($A22,'Emission Factors'!$A$2:$A$104,0), MATCH(C$10,'Emission Factors'!$A$2:$CH$2,0))*2.2046,"")</f>
        <v/>
      </c>
      <c r="C22" s="44"/>
      <c r="D22" s="45"/>
      <c r="E22" s="46" t="e">
        <f>IF(C22&gt;0,C22,B22)*C$3</f>
        <v>#VALUE!</v>
      </c>
      <c r="F22" s="46" t="e">
        <f>IF(C22&gt;0,C22,B22)*C$3*(1-D22)</f>
        <v>#VALUE!</v>
      </c>
      <c r="G22" s="46" t="e">
        <f>IF(C22&gt;0,C22,B22)*C$3*C$5/2000</f>
        <v>#VALUE!</v>
      </c>
      <c r="H22" s="47" t="e">
        <f>IF(C22&gt;0,C22,B22)*C$3*(1-D22)*C$6/2000</f>
        <v>#VALUE!</v>
      </c>
      <c r="I22" s="43" t="str">
        <f>IFERROR(INDEX('Emission Factors'!$A$2:$CH$104, MATCH($A22,'Emission Factors'!$A$2:$A$104,0), MATCH(J$10,'Emission Factors'!$A$2:$CH$2,0))*2.2046,"")</f>
        <v/>
      </c>
      <c r="J22" s="44"/>
      <c r="K22" s="45"/>
      <c r="L22" s="46" t="e">
        <f>IF(J22&gt;0,J22,I22)*J$3</f>
        <v>#VALUE!</v>
      </c>
      <c r="M22" s="46" t="e">
        <f>IF(J22&gt;0,J22,I22)*J$3*(1-K22)</f>
        <v>#VALUE!</v>
      </c>
      <c r="N22" s="46" t="e">
        <f>IF(J22&gt;0,J22,I22)*J$3*J$5/2000</f>
        <v>#VALUE!</v>
      </c>
      <c r="O22" s="48" t="e">
        <f>IF(J22&gt;0,J22,I22)*J$3*(1-K22)*J$6/2000</f>
        <v>#VALUE!</v>
      </c>
    </row>
    <row r="23" spans="1:15">
      <c r="A23" s="42" t="s">
        <v>17</v>
      </c>
      <c r="B23" s="43" t="str">
        <f>IFERROR(INDEX('Emission Factors'!$A$2:$CH$104, MATCH($A23,'Emission Factors'!$A$2:$A$104,0), MATCH(C$10,'Emission Factors'!$A$2:$CH$2,0))*2.2046,"")</f>
        <v/>
      </c>
      <c r="C23" s="44"/>
      <c r="D23" s="45"/>
      <c r="E23" s="46" t="e">
        <f>IF(C23&gt;0,C23,B23)*C$3</f>
        <v>#VALUE!</v>
      </c>
      <c r="F23" s="46" t="e">
        <f>IF(C23&gt;0,C23,B23)*C$3*(1-D23)</f>
        <v>#VALUE!</v>
      </c>
      <c r="G23" s="46" t="e">
        <f>IF(C23&gt;0,C23,B23)*C$3*C$5/2000</f>
        <v>#VALUE!</v>
      </c>
      <c r="H23" s="47" t="e">
        <f>IF(C23&gt;0,C23,B23)*C$3*(1-D23)*C$6/2000</f>
        <v>#VALUE!</v>
      </c>
      <c r="I23" s="43" t="str">
        <f>IFERROR(INDEX('Emission Factors'!$A$2:$CH$104, MATCH($A23,'Emission Factors'!$A$2:$A$104,0), MATCH(J$10,'Emission Factors'!$A$2:$CH$2,0))*2.2046,"")</f>
        <v/>
      </c>
      <c r="J23" s="44"/>
      <c r="K23" s="45"/>
      <c r="L23" s="46" t="e">
        <f>IF(J23&gt;0,J23,I23)*J$3</f>
        <v>#VALUE!</v>
      </c>
      <c r="M23" s="46" t="e">
        <f>IF(J23&gt;0,J23,I23)*J$3*(1-K23)</f>
        <v>#VALUE!</v>
      </c>
      <c r="N23" s="46" t="e">
        <f>IF(J23&gt;0,J23,I23)*J$3*J$5/2000</f>
        <v>#VALUE!</v>
      </c>
      <c r="O23" s="48" t="e">
        <f>IF(J23&gt;0,J23,I23)*J$3*(1-K23)*J$6/2000</f>
        <v>#VALUE!</v>
      </c>
    </row>
    <row r="24" spans="1:15" ht="15.75" thickBot="1">
      <c r="A24" s="49" t="s">
        <v>18</v>
      </c>
      <c r="B24" s="56" t="str">
        <f>IFERROR(INDEX('Emission Factors'!$A$2:$CH$104, MATCH($A24,'Emission Factors'!$A$2:$A$104,0), MATCH(C$10,'Emission Factors'!$A$2:$CH$2,0))*2.2046,"")</f>
        <v/>
      </c>
      <c r="C24" s="57"/>
      <c r="D24" s="58"/>
      <c r="E24" s="59" t="e">
        <f>IF(C24&gt;0,C24,B24)*C$3</f>
        <v>#VALUE!</v>
      </c>
      <c r="F24" s="59" t="e">
        <f>IF(C24&gt;0,C24,B24)*C$3*(1-D24)</f>
        <v>#VALUE!</v>
      </c>
      <c r="G24" s="59" t="e">
        <f>IF(C24&gt;0,C24,B24)*C$3*C$5/2000</f>
        <v>#VALUE!</v>
      </c>
      <c r="H24" s="60" t="e">
        <f>IF(C24&gt;0,C24,B24)*C$3*(1-D24)*C$6/2000</f>
        <v>#VALUE!</v>
      </c>
      <c r="I24" s="56" t="str">
        <f>IFERROR(INDEX('Emission Factors'!$A$2:$CH$104, MATCH($A24,'Emission Factors'!$A$2:$A$104,0), MATCH(J$10,'Emission Factors'!$A$2:$CH$2,0))*2.2046,"")</f>
        <v/>
      </c>
      <c r="J24" s="57"/>
      <c r="K24" s="58"/>
      <c r="L24" s="59" t="e">
        <f>IF(J24&gt;0,J24,I24)*J$3</f>
        <v>#VALUE!</v>
      </c>
      <c r="M24" s="59" t="e">
        <f>IF(J24&gt;0,J24,I24)*J$3*(1-K24)</f>
        <v>#VALUE!</v>
      </c>
      <c r="N24" s="59" t="e">
        <f>IF(J24&gt;0,J24,I24)*J$3*J$5/2000</f>
        <v>#VALUE!</v>
      </c>
      <c r="O24" s="61" t="e">
        <f>IF(J24&gt;0,J24,I24)*J$3*(1-K24)*J$6/2000</f>
        <v>#VALUE!</v>
      </c>
    </row>
    <row r="25" spans="1:15">
      <c r="A25" s="35" t="s">
        <v>22</v>
      </c>
      <c r="B25" s="62" t="str">
        <f>IFERROR(INDEX('Emission Factors'!$A$2:$CH$104, MATCH($A25,'Emission Factors'!$A$2:$A$104,0), MATCH(C$10,'Emission Factors'!$A$2:$CH$2,0)),"")</f>
        <v/>
      </c>
      <c r="C25" s="63"/>
      <c r="D25" s="64"/>
      <c r="E25" s="65" t="e">
        <f t="shared" ref="E25:E56" si="0">IF(C25&gt;0,C25,B25)*C$4</f>
        <v>#VALUE!</v>
      </c>
      <c r="F25" s="65" t="e">
        <f t="shared" ref="F25:F56" si="1">IF(C25&gt;0,C25,B25)*C$4*(1-D25)</f>
        <v>#VALUE!</v>
      </c>
      <c r="G25" s="65" t="e">
        <f t="shared" ref="G25:G56" si="2">IF(C25&gt;0,C25,B25)*C$4*C$5/2000</f>
        <v>#VALUE!</v>
      </c>
      <c r="H25" s="66" t="e">
        <f t="shared" ref="H25:H56" si="3">IF(C25&gt;0,C25,B25)*C$4*(1-D25)*C$6/2000</f>
        <v>#VALUE!</v>
      </c>
      <c r="I25" s="62" t="str">
        <f>IFERROR(INDEX('Emission Factors'!$A$2:$CH$104, MATCH($A25,'Emission Factors'!$A$2:$A$104,0), MATCH(J$10,'Emission Factors'!$A$2:$CH$2,0)),"")</f>
        <v/>
      </c>
      <c r="J25" s="63"/>
      <c r="K25" s="64"/>
      <c r="L25" s="65" t="e">
        <f t="shared" ref="L25:L56" si="4">IF(J25&gt;0,J25,I25)*J$4</f>
        <v>#VALUE!</v>
      </c>
      <c r="M25" s="65" t="e">
        <f t="shared" ref="M25:M56" si="5">IF(J25&gt;0,J25,I25)*J$4*(1-K25)</f>
        <v>#VALUE!</v>
      </c>
      <c r="N25" s="65" t="e">
        <f t="shared" ref="N25:N56" si="6">IF(J25&gt;0,J25,I25)*J$4*J$5/2000</f>
        <v>#VALUE!</v>
      </c>
      <c r="O25" s="67" t="e">
        <f t="shared" ref="O25:O56" si="7">IF(J25&gt;0,J25,I25)*J$4*(1-K25)*J$6/2000</f>
        <v>#VALUE!</v>
      </c>
    </row>
    <row r="26" spans="1:15">
      <c r="A26" s="42" t="s">
        <v>23</v>
      </c>
      <c r="B26" s="43" t="str">
        <f>IFERROR(INDEX('Emission Factors'!$A$2:$CH$104, MATCH($A26,'Emission Factors'!$A$2:$A$104,0), MATCH(C$10,'Emission Factors'!$A$2:$CH$2,0)),"")</f>
        <v/>
      </c>
      <c r="C26" s="44"/>
      <c r="D26" s="45"/>
      <c r="E26" s="46" t="e">
        <f t="shared" si="0"/>
        <v>#VALUE!</v>
      </c>
      <c r="F26" s="46" t="e">
        <f t="shared" si="1"/>
        <v>#VALUE!</v>
      </c>
      <c r="G26" s="46" t="e">
        <f t="shared" si="2"/>
        <v>#VALUE!</v>
      </c>
      <c r="H26" s="47" t="e">
        <f t="shared" si="3"/>
        <v>#VALUE!</v>
      </c>
      <c r="I26" s="43" t="str">
        <f>IFERROR(INDEX('Emission Factors'!$A$2:$CH$104, MATCH($A26,'Emission Factors'!$A$2:$A$104,0), MATCH(J$10,'Emission Factors'!$A$2:$CH$2,0)),"")</f>
        <v/>
      </c>
      <c r="J26" s="44"/>
      <c r="K26" s="45"/>
      <c r="L26" s="46" t="e">
        <f t="shared" si="4"/>
        <v>#VALUE!</v>
      </c>
      <c r="M26" s="46" t="e">
        <f t="shared" si="5"/>
        <v>#VALUE!</v>
      </c>
      <c r="N26" s="46" t="e">
        <f t="shared" si="6"/>
        <v>#VALUE!</v>
      </c>
      <c r="O26" s="48" t="e">
        <f t="shared" si="7"/>
        <v>#VALUE!</v>
      </c>
    </row>
    <row r="27" spans="1:15">
      <c r="A27" s="42" t="s">
        <v>24</v>
      </c>
      <c r="B27" s="43" t="str">
        <f>IFERROR(INDEX('Emission Factors'!$A$2:$CH$104, MATCH($A27,'Emission Factors'!$A$2:$A$104,0), MATCH(C$10,'Emission Factors'!$A$2:$CH$2,0)),"")</f>
        <v/>
      </c>
      <c r="C27" s="44"/>
      <c r="D27" s="45"/>
      <c r="E27" s="46" t="e">
        <f t="shared" si="0"/>
        <v>#VALUE!</v>
      </c>
      <c r="F27" s="46" t="e">
        <f t="shared" si="1"/>
        <v>#VALUE!</v>
      </c>
      <c r="G27" s="46" t="e">
        <f t="shared" si="2"/>
        <v>#VALUE!</v>
      </c>
      <c r="H27" s="47" t="e">
        <f t="shared" si="3"/>
        <v>#VALUE!</v>
      </c>
      <c r="I27" s="43" t="str">
        <f>IFERROR(INDEX('Emission Factors'!$A$2:$CH$104, MATCH($A27,'Emission Factors'!$A$2:$A$104,0), MATCH(J$10,'Emission Factors'!$A$2:$CH$2,0)),"")</f>
        <v/>
      </c>
      <c r="J27" s="44"/>
      <c r="K27" s="45"/>
      <c r="L27" s="46" t="e">
        <f t="shared" si="4"/>
        <v>#VALUE!</v>
      </c>
      <c r="M27" s="46" t="e">
        <f t="shared" si="5"/>
        <v>#VALUE!</v>
      </c>
      <c r="N27" s="46" t="e">
        <f t="shared" si="6"/>
        <v>#VALUE!</v>
      </c>
      <c r="O27" s="48" t="e">
        <f t="shared" si="7"/>
        <v>#VALUE!</v>
      </c>
    </row>
    <row r="28" spans="1:15">
      <c r="A28" s="42" t="s">
        <v>29</v>
      </c>
      <c r="B28" s="43" t="str">
        <f>IFERROR(INDEX('Emission Factors'!$A$2:$CH$104, MATCH($A28,'Emission Factors'!$A$2:$A$104,0), MATCH(C$10,'Emission Factors'!$A$2:$CH$2,0)),"")</f>
        <v/>
      </c>
      <c r="C28" s="44"/>
      <c r="D28" s="45"/>
      <c r="E28" s="46" t="e">
        <f t="shared" si="0"/>
        <v>#VALUE!</v>
      </c>
      <c r="F28" s="46" t="e">
        <f t="shared" si="1"/>
        <v>#VALUE!</v>
      </c>
      <c r="G28" s="46" t="e">
        <f t="shared" si="2"/>
        <v>#VALUE!</v>
      </c>
      <c r="H28" s="47" t="e">
        <f t="shared" si="3"/>
        <v>#VALUE!</v>
      </c>
      <c r="I28" s="43" t="str">
        <f>IFERROR(INDEX('Emission Factors'!$A$2:$CH$104, MATCH($A28,'Emission Factors'!$A$2:$A$104,0), MATCH(J$10,'Emission Factors'!$A$2:$CH$2,0)),"")</f>
        <v/>
      </c>
      <c r="J28" s="44"/>
      <c r="K28" s="45"/>
      <c r="L28" s="46" t="e">
        <f t="shared" si="4"/>
        <v>#VALUE!</v>
      </c>
      <c r="M28" s="46" t="e">
        <f t="shared" si="5"/>
        <v>#VALUE!</v>
      </c>
      <c r="N28" s="46" t="e">
        <f t="shared" si="6"/>
        <v>#VALUE!</v>
      </c>
      <c r="O28" s="48" t="e">
        <f t="shared" si="7"/>
        <v>#VALUE!</v>
      </c>
    </row>
    <row r="29" spans="1:15">
      <c r="A29" s="42" t="s">
        <v>30</v>
      </c>
      <c r="B29" s="43" t="str">
        <f>IFERROR(INDEX('Emission Factors'!$A$2:$CH$104, MATCH($A29,'Emission Factors'!$A$2:$A$104,0), MATCH(C$10,'Emission Factors'!$A$2:$CH$2,0)),"")</f>
        <v/>
      </c>
      <c r="C29" s="44"/>
      <c r="D29" s="45"/>
      <c r="E29" s="46" t="e">
        <f t="shared" si="0"/>
        <v>#VALUE!</v>
      </c>
      <c r="F29" s="46" t="e">
        <f t="shared" si="1"/>
        <v>#VALUE!</v>
      </c>
      <c r="G29" s="46" t="e">
        <f t="shared" si="2"/>
        <v>#VALUE!</v>
      </c>
      <c r="H29" s="47" t="e">
        <f t="shared" si="3"/>
        <v>#VALUE!</v>
      </c>
      <c r="I29" s="43" t="str">
        <f>IFERROR(INDEX('Emission Factors'!$A$2:$CH$104, MATCH($A29,'Emission Factors'!$A$2:$A$104,0), MATCH(J$10,'Emission Factors'!$A$2:$CH$2,0)),"")</f>
        <v/>
      </c>
      <c r="J29" s="44"/>
      <c r="K29" s="45"/>
      <c r="L29" s="46" t="e">
        <f t="shared" si="4"/>
        <v>#VALUE!</v>
      </c>
      <c r="M29" s="46" t="e">
        <f t="shared" si="5"/>
        <v>#VALUE!</v>
      </c>
      <c r="N29" s="46" t="e">
        <f t="shared" si="6"/>
        <v>#VALUE!</v>
      </c>
      <c r="O29" s="48" t="e">
        <f t="shared" si="7"/>
        <v>#VALUE!</v>
      </c>
    </row>
    <row r="30" spans="1:15">
      <c r="A30" s="42" t="s">
        <v>35</v>
      </c>
      <c r="B30" s="43" t="str">
        <f>IFERROR(INDEX('Emission Factors'!$A$2:$CH$104, MATCH($A30,'Emission Factors'!$A$2:$A$104,0), MATCH(C$10,'Emission Factors'!$A$2:$CH$2,0)),"")</f>
        <v/>
      </c>
      <c r="C30" s="44"/>
      <c r="D30" s="45"/>
      <c r="E30" s="46" t="e">
        <f t="shared" si="0"/>
        <v>#VALUE!</v>
      </c>
      <c r="F30" s="46" t="e">
        <f t="shared" si="1"/>
        <v>#VALUE!</v>
      </c>
      <c r="G30" s="46" t="e">
        <f t="shared" si="2"/>
        <v>#VALUE!</v>
      </c>
      <c r="H30" s="47" t="e">
        <f t="shared" si="3"/>
        <v>#VALUE!</v>
      </c>
      <c r="I30" s="43" t="str">
        <f>IFERROR(INDEX('Emission Factors'!$A$2:$CH$104, MATCH($A30,'Emission Factors'!$A$2:$A$104,0), MATCH(J$10,'Emission Factors'!$A$2:$CH$2,0)),"")</f>
        <v/>
      </c>
      <c r="J30" s="44"/>
      <c r="K30" s="45"/>
      <c r="L30" s="46" t="e">
        <f t="shared" si="4"/>
        <v>#VALUE!</v>
      </c>
      <c r="M30" s="46" t="e">
        <f t="shared" si="5"/>
        <v>#VALUE!</v>
      </c>
      <c r="N30" s="46" t="e">
        <f t="shared" si="6"/>
        <v>#VALUE!</v>
      </c>
      <c r="O30" s="48" t="e">
        <f t="shared" si="7"/>
        <v>#VALUE!</v>
      </c>
    </row>
    <row r="31" spans="1:15">
      <c r="A31" s="42" t="s">
        <v>36</v>
      </c>
      <c r="B31" s="43" t="str">
        <f>IFERROR(INDEX('Emission Factors'!$A$2:$CH$104, MATCH($A31,'Emission Factors'!$A$2:$A$104,0), MATCH(C$10,'Emission Factors'!$A$2:$CH$2,0)),"")</f>
        <v/>
      </c>
      <c r="C31" s="44"/>
      <c r="D31" s="45"/>
      <c r="E31" s="46" t="e">
        <f t="shared" si="0"/>
        <v>#VALUE!</v>
      </c>
      <c r="F31" s="46" t="e">
        <f t="shared" si="1"/>
        <v>#VALUE!</v>
      </c>
      <c r="G31" s="46" t="e">
        <f t="shared" si="2"/>
        <v>#VALUE!</v>
      </c>
      <c r="H31" s="47" t="e">
        <f t="shared" si="3"/>
        <v>#VALUE!</v>
      </c>
      <c r="I31" s="43" t="str">
        <f>IFERROR(INDEX('Emission Factors'!$A$2:$CH$104, MATCH($A31,'Emission Factors'!$A$2:$A$104,0), MATCH(J$10,'Emission Factors'!$A$2:$CH$2,0)),"")</f>
        <v/>
      </c>
      <c r="J31" s="44"/>
      <c r="K31" s="45"/>
      <c r="L31" s="46" t="e">
        <f t="shared" si="4"/>
        <v>#VALUE!</v>
      </c>
      <c r="M31" s="46" t="e">
        <f t="shared" si="5"/>
        <v>#VALUE!</v>
      </c>
      <c r="N31" s="46" t="e">
        <f t="shared" si="6"/>
        <v>#VALUE!</v>
      </c>
      <c r="O31" s="48" t="e">
        <f t="shared" si="7"/>
        <v>#VALUE!</v>
      </c>
    </row>
    <row r="32" spans="1:15">
      <c r="A32" s="42" t="s">
        <v>37</v>
      </c>
      <c r="B32" s="43" t="str">
        <f>IFERROR(INDEX('Emission Factors'!$A$2:$CH$104, MATCH($A32,'Emission Factors'!$A$2:$A$104,0), MATCH(C$10,'Emission Factors'!$A$2:$CH$2,0)),"")</f>
        <v/>
      </c>
      <c r="C32" s="44"/>
      <c r="D32" s="45"/>
      <c r="E32" s="46" t="e">
        <f t="shared" si="0"/>
        <v>#VALUE!</v>
      </c>
      <c r="F32" s="46" t="e">
        <f t="shared" si="1"/>
        <v>#VALUE!</v>
      </c>
      <c r="G32" s="46" t="e">
        <f t="shared" si="2"/>
        <v>#VALUE!</v>
      </c>
      <c r="H32" s="47" t="e">
        <f t="shared" si="3"/>
        <v>#VALUE!</v>
      </c>
      <c r="I32" s="43" t="str">
        <f>IFERROR(INDEX('Emission Factors'!$A$2:$CH$104, MATCH($A32,'Emission Factors'!$A$2:$A$104,0), MATCH(J$10,'Emission Factors'!$A$2:$CH$2,0)),"")</f>
        <v/>
      </c>
      <c r="J32" s="44"/>
      <c r="K32" s="45"/>
      <c r="L32" s="46" t="e">
        <f t="shared" si="4"/>
        <v>#VALUE!</v>
      </c>
      <c r="M32" s="46" t="e">
        <f t="shared" si="5"/>
        <v>#VALUE!</v>
      </c>
      <c r="N32" s="46" t="e">
        <f t="shared" si="6"/>
        <v>#VALUE!</v>
      </c>
      <c r="O32" s="48" t="e">
        <f t="shared" si="7"/>
        <v>#VALUE!</v>
      </c>
    </row>
    <row r="33" spans="1:15">
      <c r="A33" s="42" t="s">
        <v>39</v>
      </c>
      <c r="B33" s="43" t="str">
        <f>IFERROR(INDEX('Emission Factors'!$A$2:$CH$104, MATCH($A33,'Emission Factors'!$A$2:$A$104,0), MATCH(C$10,'Emission Factors'!$A$2:$CH$2,0)),"")</f>
        <v/>
      </c>
      <c r="C33" s="44"/>
      <c r="D33" s="45"/>
      <c r="E33" s="46" t="e">
        <f t="shared" si="0"/>
        <v>#VALUE!</v>
      </c>
      <c r="F33" s="46" t="e">
        <f t="shared" si="1"/>
        <v>#VALUE!</v>
      </c>
      <c r="G33" s="46" t="e">
        <f t="shared" si="2"/>
        <v>#VALUE!</v>
      </c>
      <c r="H33" s="47" t="e">
        <f t="shared" si="3"/>
        <v>#VALUE!</v>
      </c>
      <c r="I33" s="43" t="str">
        <f>IFERROR(INDEX('Emission Factors'!$A$2:$CH$104, MATCH($A33,'Emission Factors'!$A$2:$A$104,0), MATCH(J$10,'Emission Factors'!$A$2:$CH$2,0)),"")</f>
        <v/>
      </c>
      <c r="J33" s="44"/>
      <c r="K33" s="45"/>
      <c r="L33" s="46" t="e">
        <f t="shared" si="4"/>
        <v>#VALUE!</v>
      </c>
      <c r="M33" s="46" t="e">
        <f t="shared" si="5"/>
        <v>#VALUE!</v>
      </c>
      <c r="N33" s="46" t="e">
        <f t="shared" si="6"/>
        <v>#VALUE!</v>
      </c>
      <c r="O33" s="48" t="e">
        <f t="shared" si="7"/>
        <v>#VALUE!</v>
      </c>
    </row>
    <row r="34" spans="1:15">
      <c r="A34" s="42" t="s">
        <v>40</v>
      </c>
      <c r="B34" s="43" t="str">
        <f>IFERROR(INDEX('Emission Factors'!$A$2:$CH$104, MATCH($A34,'Emission Factors'!$A$2:$A$104,0), MATCH(C$10,'Emission Factors'!$A$2:$CH$2,0)),"")</f>
        <v/>
      </c>
      <c r="C34" s="44"/>
      <c r="D34" s="45"/>
      <c r="E34" s="46" t="e">
        <f t="shared" si="0"/>
        <v>#VALUE!</v>
      </c>
      <c r="F34" s="46" t="e">
        <f t="shared" si="1"/>
        <v>#VALUE!</v>
      </c>
      <c r="G34" s="46" t="e">
        <f t="shared" si="2"/>
        <v>#VALUE!</v>
      </c>
      <c r="H34" s="47" t="e">
        <f t="shared" si="3"/>
        <v>#VALUE!</v>
      </c>
      <c r="I34" s="43" t="str">
        <f>IFERROR(INDEX('Emission Factors'!$A$2:$CH$104, MATCH($A34,'Emission Factors'!$A$2:$A$104,0), MATCH(J$10,'Emission Factors'!$A$2:$CH$2,0)),"")</f>
        <v/>
      </c>
      <c r="J34" s="44"/>
      <c r="K34" s="45"/>
      <c r="L34" s="46" t="e">
        <f t="shared" si="4"/>
        <v>#VALUE!</v>
      </c>
      <c r="M34" s="46" t="e">
        <f t="shared" si="5"/>
        <v>#VALUE!</v>
      </c>
      <c r="N34" s="46" t="e">
        <f t="shared" si="6"/>
        <v>#VALUE!</v>
      </c>
      <c r="O34" s="48" t="e">
        <f t="shared" si="7"/>
        <v>#VALUE!</v>
      </c>
    </row>
    <row r="35" spans="1:15">
      <c r="A35" s="42" t="s">
        <v>41</v>
      </c>
      <c r="B35" s="43" t="str">
        <f>IFERROR(INDEX('Emission Factors'!$A$2:$CH$104, MATCH($A35,'Emission Factors'!$A$2:$A$104,0), MATCH(C$10,'Emission Factors'!$A$2:$CH$2,0)),"")</f>
        <v/>
      </c>
      <c r="C35" s="44"/>
      <c r="D35" s="45"/>
      <c r="E35" s="46" t="e">
        <f t="shared" si="0"/>
        <v>#VALUE!</v>
      </c>
      <c r="F35" s="46" t="e">
        <f t="shared" si="1"/>
        <v>#VALUE!</v>
      </c>
      <c r="G35" s="46" t="e">
        <f t="shared" si="2"/>
        <v>#VALUE!</v>
      </c>
      <c r="H35" s="47" t="e">
        <f t="shared" si="3"/>
        <v>#VALUE!</v>
      </c>
      <c r="I35" s="43" t="str">
        <f>IFERROR(INDEX('Emission Factors'!$A$2:$CH$104, MATCH($A35,'Emission Factors'!$A$2:$A$104,0), MATCH(J$10,'Emission Factors'!$A$2:$CH$2,0)),"")</f>
        <v/>
      </c>
      <c r="J35" s="44"/>
      <c r="K35" s="45"/>
      <c r="L35" s="46" t="e">
        <f t="shared" si="4"/>
        <v>#VALUE!</v>
      </c>
      <c r="M35" s="46" t="e">
        <f t="shared" si="5"/>
        <v>#VALUE!</v>
      </c>
      <c r="N35" s="46" t="e">
        <f t="shared" si="6"/>
        <v>#VALUE!</v>
      </c>
      <c r="O35" s="48" t="e">
        <f t="shared" si="7"/>
        <v>#VALUE!</v>
      </c>
    </row>
    <row r="36" spans="1:15">
      <c r="A36" s="42" t="s">
        <v>177</v>
      </c>
      <c r="B36" s="43" t="str">
        <f>IFERROR(INDEX('Emission Factors'!$A$2:$CH$104, MATCH($A36,'Emission Factors'!$A$2:$A$104,0), MATCH(C$10,'Emission Factors'!$A$2:$CH$2,0)),"")</f>
        <v/>
      </c>
      <c r="C36" s="44"/>
      <c r="D36" s="45"/>
      <c r="E36" s="46" t="e">
        <f t="shared" si="0"/>
        <v>#VALUE!</v>
      </c>
      <c r="F36" s="46" t="e">
        <f t="shared" si="1"/>
        <v>#VALUE!</v>
      </c>
      <c r="G36" s="46" t="e">
        <f t="shared" si="2"/>
        <v>#VALUE!</v>
      </c>
      <c r="H36" s="47" t="e">
        <f t="shared" si="3"/>
        <v>#VALUE!</v>
      </c>
      <c r="I36" s="43" t="str">
        <f>IFERROR(INDEX('Emission Factors'!$A$2:$CH$104, MATCH($A36,'Emission Factors'!$A$2:$A$104,0), MATCH(J$10,'Emission Factors'!$A$2:$CH$2,0)),"")</f>
        <v/>
      </c>
      <c r="J36" s="44"/>
      <c r="K36" s="45"/>
      <c r="L36" s="46" t="e">
        <f t="shared" si="4"/>
        <v>#VALUE!</v>
      </c>
      <c r="M36" s="46" t="e">
        <f t="shared" si="5"/>
        <v>#VALUE!</v>
      </c>
      <c r="N36" s="46" t="e">
        <f t="shared" si="6"/>
        <v>#VALUE!</v>
      </c>
      <c r="O36" s="48" t="e">
        <f t="shared" si="7"/>
        <v>#VALUE!</v>
      </c>
    </row>
    <row r="37" spans="1:15">
      <c r="A37" s="42" t="s">
        <v>48</v>
      </c>
      <c r="B37" s="43" t="str">
        <f>IFERROR(INDEX('Emission Factors'!$A$2:$CH$104, MATCH($A37,'Emission Factors'!$A$2:$A$104,0), MATCH(C$10,'Emission Factors'!$A$2:$CH$2,0)),"")</f>
        <v/>
      </c>
      <c r="C37" s="44"/>
      <c r="D37" s="45"/>
      <c r="E37" s="46" t="e">
        <f t="shared" si="0"/>
        <v>#VALUE!</v>
      </c>
      <c r="F37" s="46" t="e">
        <f t="shared" si="1"/>
        <v>#VALUE!</v>
      </c>
      <c r="G37" s="46" t="e">
        <f t="shared" si="2"/>
        <v>#VALUE!</v>
      </c>
      <c r="H37" s="47" t="e">
        <f t="shared" si="3"/>
        <v>#VALUE!</v>
      </c>
      <c r="I37" s="43" t="str">
        <f>IFERROR(INDEX('Emission Factors'!$A$2:$CH$104, MATCH($A37,'Emission Factors'!$A$2:$A$104,0), MATCH(J$10,'Emission Factors'!$A$2:$CH$2,0)),"")</f>
        <v/>
      </c>
      <c r="J37" s="44"/>
      <c r="K37" s="45"/>
      <c r="L37" s="46" t="e">
        <f t="shared" si="4"/>
        <v>#VALUE!</v>
      </c>
      <c r="M37" s="46" t="e">
        <f t="shared" si="5"/>
        <v>#VALUE!</v>
      </c>
      <c r="N37" s="46" t="e">
        <f t="shared" si="6"/>
        <v>#VALUE!</v>
      </c>
      <c r="O37" s="48" t="e">
        <f t="shared" si="7"/>
        <v>#VALUE!</v>
      </c>
    </row>
    <row r="38" spans="1:15">
      <c r="A38" s="42" t="s">
        <v>50</v>
      </c>
      <c r="B38" s="43" t="str">
        <f>IFERROR(INDEX('Emission Factors'!$A$2:$CH$104, MATCH($A38,'Emission Factors'!$A$2:$A$104,0), MATCH(C$10,'Emission Factors'!$A$2:$CH$2,0)),"")</f>
        <v/>
      </c>
      <c r="C38" s="44"/>
      <c r="D38" s="45"/>
      <c r="E38" s="46" t="e">
        <f t="shared" si="0"/>
        <v>#VALUE!</v>
      </c>
      <c r="F38" s="46" t="e">
        <f t="shared" si="1"/>
        <v>#VALUE!</v>
      </c>
      <c r="G38" s="46" t="e">
        <f t="shared" si="2"/>
        <v>#VALUE!</v>
      </c>
      <c r="H38" s="47" t="e">
        <f t="shared" si="3"/>
        <v>#VALUE!</v>
      </c>
      <c r="I38" s="43" t="str">
        <f>IFERROR(INDEX('Emission Factors'!$A$2:$CH$104, MATCH($A38,'Emission Factors'!$A$2:$A$104,0), MATCH(J$10,'Emission Factors'!$A$2:$CH$2,0)),"")</f>
        <v/>
      </c>
      <c r="J38" s="44"/>
      <c r="K38" s="45"/>
      <c r="L38" s="46" t="e">
        <f t="shared" si="4"/>
        <v>#VALUE!</v>
      </c>
      <c r="M38" s="46" t="e">
        <f t="shared" si="5"/>
        <v>#VALUE!</v>
      </c>
      <c r="N38" s="46" t="e">
        <f t="shared" si="6"/>
        <v>#VALUE!</v>
      </c>
      <c r="O38" s="48" t="e">
        <f t="shared" si="7"/>
        <v>#VALUE!</v>
      </c>
    </row>
    <row r="39" spans="1:15">
      <c r="A39" s="42" t="s">
        <v>51</v>
      </c>
      <c r="B39" s="43" t="str">
        <f>IFERROR(INDEX('Emission Factors'!$A$2:$CH$104, MATCH($A39,'Emission Factors'!$A$2:$A$104,0), MATCH(C$10,'Emission Factors'!$A$2:$CH$2,0)),"")</f>
        <v/>
      </c>
      <c r="C39" s="44"/>
      <c r="D39" s="45"/>
      <c r="E39" s="46" t="e">
        <f t="shared" si="0"/>
        <v>#VALUE!</v>
      </c>
      <c r="F39" s="46" t="e">
        <f t="shared" si="1"/>
        <v>#VALUE!</v>
      </c>
      <c r="G39" s="46" t="e">
        <f t="shared" si="2"/>
        <v>#VALUE!</v>
      </c>
      <c r="H39" s="47" t="e">
        <f t="shared" si="3"/>
        <v>#VALUE!</v>
      </c>
      <c r="I39" s="43" t="str">
        <f>IFERROR(INDEX('Emission Factors'!$A$2:$CH$104, MATCH($A39,'Emission Factors'!$A$2:$A$104,0), MATCH(J$10,'Emission Factors'!$A$2:$CH$2,0)),"")</f>
        <v/>
      </c>
      <c r="J39" s="44"/>
      <c r="K39" s="45"/>
      <c r="L39" s="46" t="e">
        <f t="shared" si="4"/>
        <v>#VALUE!</v>
      </c>
      <c r="M39" s="46" t="e">
        <f t="shared" si="5"/>
        <v>#VALUE!</v>
      </c>
      <c r="N39" s="46" t="e">
        <f t="shared" si="6"/>
        <v>#VALUE!</v>
      </c>
      <c r="O39" s="48" t="e">
        <f t="shared" si="7"/>
        <v>#VALUE!</v>
      </c>
    </row>
    <row r="40" spans="1:15">
      <c r="A40" s="42" t="s">
        <v>52</v>
      </c>
      <c r="B40" s="43" t="str">
        <f>IFERROR(INDEX('Emission Factors'!$A$2:$CH$104, MATCH($A40,'Emission Factors'!$A$2:$A$104,0), MATCH(C$10,'Emission Factors'!$A$2:$CH$2,0)),"")</f>
        <v/>
      </c>
      <c r="C40" s="44"/>
      <c r="D40" s="45"/>
      <c r="E40" s="46" t="e">
        <f t="shared" si="0"/>
        <v>#VALUE!</v>
      </c>
      <c r="F40" s="46" t="e">
        <f t="shared" si="1"/>
        <v>#VALUE!</v>
      </c>
      <c r="G40" s="46" t="e">
        <f t="shared" si="2"/>
        <v>#VALUE!</v>
      </c>
      <c r="H40" s="47" t="e">
        <f t="shared" si="3"/>
        <v>#VALUE!</v>
      </c>
      <c r="I40" s="43" t="str">
        <f>IFERROR(INDEX('Emission Factors'!$A$2:$CH$104, MATCH($A40,'Emission Factors'!$A$2:$A$104,0), MATCH(J$10,'Emission Factors'!$A$2:$CH$2,0)),"")</f>
        <v/>
      </c>
      <c r="J40" s="44"/>
      <c r="K40" s="45"/>
      <c r="L40" s="46" t="e">
        <f t="shared" si="4"/>
        <v>#VALUE!</v>
      </c>
      <c r="M40" s="46" t="e">
        <f t="shared" si="5"/>
        <v>#VALUE!</v>
      </c>
      <c r="N40" s="46" t="e">
        <f t="shared" si="6"/>
        <v>#VALUE!</v>
      </c>
      <c r="O40" s="48" t="e">
        <f t="shared" si="7"/>
        <v>#VALUE!</v>
      </c>
    </row>
    <row r="41" spans="1:15">
      <c r="A41" s="42" t="s">
        <v>53</v>
      </c>
      <c r="B41" s="43" t="str">
        <f>IFERROR(INDEX('Emission Factors'!$A$2:$CH$104, MATCH($A41,'Emission Factors'!$A$2:$A$104,0), MATCH(C$10,'Emission Factors'!$A$2:$CH$2,0)),"")</f>
        <v/>
      </c>
      <c r="C41" s="44"/>
      <c r="D41" s="45"/>
      <c r="E41" s="46" t="e">
        <f t="shared" si="0"/>
        <v>#VALUE!</v>
      </c>
      <c r="F41" s="46" t="e">
        <f t="shared" si="1"/>
        <v>#VALUE!</v>
      </c>
      <c r="G41" s="46" t="e">
        <f t="shared" si="2"/>
        <v>#VALUE!</v>
      </c>
      <c r="H41" s="47" t="e">
        <f t="shared" si="3"/>
        <v>#VALUE!</v>
      </c>
      <c r="I41" s="43" t="str">
        <f>IFERROR(INDEX('Emission Factors'!$A$2:$CH$104, MATCH($A41,'Emission Factors'!$A$2:$A$104,0), MATCH(J$10,'Emission Factors'!$A$2:$CH$2,0)),"")</f>
        <v/>
      </c>
      <c r="J41" s="44"/>
      <c r="K41" s="45"/>
      <c r="L41" s="46" t="e">
        <f t="shared" si="4"/>
        <v>#VALUE!</v>
      </c>
      <c r="M41" s="46" t="e">
        <f t="shared" si="5"/>
        <v>#VALUE!</v>
      </c>
      <c r="N41" s="46" t="e">
        <f t="shared" si="6"/>
        <v>#VALUE!</v>
      </c>
      <c r="O41" s="48" t="e">
        <f t="shared" si="7"/>
        <v>#VALUE!</v>
      </c>
    </row>
    <row r="42" spans="1:15">
      <c r="A42" s="42" t="s">
        <v>54</v>
      </c>
      <c r="B42" s="43" t="str">
        <f>IFERROR(INDEX('Emission Factors'!$A$2:$CH$104, MATCH($A42,'Emission Factors'!$A$2:$A$104,0), MATCH(C$10,'Emission Factors'!$A$2:$CH$2,0)),"")</f>
        <v/>
      </c>
      <c r="C42" s="44"/>
      <c r="D42" s="45"/>
      <c r="E42" s="46" t="e">
        <f t="shared" si="0"/>
        <v>#VALUE!</v>
      </c>
      <c r="F42" s="46" t="e">
        <f t="shared" si="1"/>
        <v>#VALUE!</v>
      </c>
      <c r="G42" s="46" t="e">
        <f t="shared" si="2"/>
        <v>#VALUE!</v>
      </c>
      <c r="H42" s="47" t="e">
        <f t="shared" si="3"/>
        <v>#VALUE!</v>
      </c>
      <c r="I42" s="43" t="str">
        <f>IFERROR(INDEX('Emission Factors'!$A$2:$CH$104, MATCH($A42,'Emission Factors'!$A$2:$A$104,0), MATCH(J$10,'Emission Factors'!$A$2:$CH$2,0)),"")</f>
        <v/>
      </c>
      <c r="J42" s="44"/>
      <c r="K42" s="45"/>
      <c r="L42" s="46" t="e">
        <f t="shared" si="4"/>
        <v>#VALUE!</v>
      </c>
      <c r="M42" s="46" t="e">
        <f t="shared" si="5"/>
        <v>#VALUE!</v>
      </c>
      <c r="N42" s="46" t="e">
        <f t="shared" si="6"/>
        <v>#VALUE!</v>
      </c>
      <c r="O42" s="48" t="e">
        <f t="shared" si="7"/>
        <v>#VALUE!</v>
      </c>
    </row>
    <row r="43" spans="1:15">
      <c r="A43" s="42" t="s">
        <v>57</v>
      </c>
      <c r="B43" s="43" t="str">
        <f>IFERROR(INDEX('Emission Factors'!$A$2:$CH$104, MATCH($A43,'Emission Factors'!$A$2:$A$104,0), MATCH(C$10,'Emission Factors'!$A$2:$CH$2,0)),"")</f>
        <v/>
      </c>
      <c r="C43" s="44"/>
      <c r="D43" s="45"/>
      <c r="E43" s="46" t="e">
        <f t="shared" si="0"/>
        <v>#VALUE!</v>
      </c>
      <c r="F43" s="46" t="e">
        <f t="shared" si="1"/>
        <v>#VALUE!</v>
      </c>
      <c r="G43" s="46" t="e">
        <f t="shared" si="2"/>
        <v>#VALUE!</v>
      </c>
      <c r="H43" s="47" t="e">
        <f t="shared" si="3"/>
        <v>#VALUE!</v>
      </c>
      <c r="I43" s="43" t="str">
        <f>IFERROR(INDEX('Emission Factors'!$A$2:$CH$104, MATCH($A43,'Emission Factors'!$A$2:$A$104,0), MATCH(J$10,'Emission Factors'!$A$2:$CH$2,0)),"")</f>
        <v/>
      </c>
      <c r="J43" s="44"/>
      <c r="K43" s="45"/>
      <c r="L43" s="46" t="e">
        <f t="shared" si="4"/>
        <v>#VALUE!</v>
      </c>
      <c r="M43" s="46" t="e">
        <f t="shared" si="5"/>
        <v>#VALUE!</v>
      </c>
      <c r="N43" s="46" t="e">
        <f t="shared" si="6"/>
        <v>#VALUE!</v>
      </c>
      <c r="O43" s="48" t="e">
        <f t="shared" si="7"/>
        <v>#VALUE!</v>
      </c>
    </row>
    <row r="44" spans="1:15">
      <c r="A44" s="42" t="s">
        <v>58</v>
      </c>
      <c r="B44" s="43" t="str">
        <f>IFERROR(INDEX('Emission Factors'!$A$2:$CH$104, MATCH($A44,'Emission Factors'!$A$2:$A$104,0), MATCH(C$10,'Emission Factors'!$A$2:$CH$2,0)),"")</f>
        <v/>
      </c>
      <c r="C44" s="44"/>
      <c r="D44" s="45"/>
      <c r="E44" s="46" t="e">
        <f t="shared" si="0"/>
        <v>#VALUE!</v>
      </c>
      <c r="F44" s="46" t="e">
        <f t="shared" si="1"/>
        <v>#VALUE!</v>
      </c>
      <c r="G44" s="46" t="e">
        <f t="shared" si="2"/>
        <v>#VALUE!</v>
      </c>
      <c r="H44" s="47" t="e">
        <f t="shared" si="3"/>
        <v>#VALUE!</v>
      </c>
      <c r="I44" s="43" t="str">
        <f>IFERROR(INDEX('Emission Factors'!$A$2:$CH$104, MATCH($A44,'Emission Factors'!$A$2:$A$104,0), MATCH(J$10,'Emission Factors'!$A$2:$CH$2,0)),"")</f>
        <v/>
      </c>
      <c r="J44" s="44"/>
      <c r="K44" s="45"/>
      <c r="L44" s="46" t="e">
        <f t="shared" si="4"/>
        <v>#VALUE!</v>
      </c>
      <c r="M44" s="46" t="e">
        <f t="shared" si="5"/>
        <v>#VALUE!</v>
      </c>
      <c r="N44" s="46" t="e">
        <f t="shared" si="6"/>
        <v>#VALUE!</v>
      </c>
      <c r="O44" s="48" t="e">
        <f t="shared" si="7"/>
        <v>#VALUE!</v>
      </c>
    </row>
    <row r="45" spans="1:15">
      <c r="A45" s="42" t="s">
        <v>59</v>
      </c>
      <c r="B45" s="43" t="str">
        <f>IFERROR(INDEX('Emission Factors'!$A$2:$CH$104, MATCH($A45,'Emission Factors'!$A$2:$A$104,0), MATCH(C$10,'Emission Factors'!$A$2:$CH$2,0)),"")</f>
        <v/>
      </c>
      <c r="C45" s="44"/>
      <c r="D45" s="45"/>
      <c r="E45" s="46" t="e">
        <f t="shared" si="0"/>
        <v>#VALUE!</v>
      </c>
      <c r="F45" s="46" t="e">
        <f t="shared" si="1"/>
        <v>#VALUE!</v>
      </c>
      <c r="G45" s="46" t="e">
        <f t="shared" si="2"/>
        <v>#VALUE!</v>
      </c>
      <c r="H45" s="47" t="e">
        <f t="shared" si="3"/>
        <v>#VALUE!</v>
      </c>
      <c r="I45" s="43" t="str">
        <f>IFERROR(INDEX('Emission Factors'!$A$2:$CH$104, MATCH($A45,'Emission Factors'!$A$2:$A$104,0), MATCH(J$10,'Emission Factors'!$A$2:$CH$2,0)),"")</f>
        <v/>
      </c>
      <c r="J45" s="44"/>
      <c r="K45" s="45"/>
      <c r="L45" s="46" t="e">
        <f t="shared" si="4"/>
        <v>#VALUE!</v>
      </c>
      <c r="M45" s="46" t="e">
        <f t="shared" si="5"/>
        <v>#VALUE!</v>
      </c>
      <c r="N45" s="46" t="e">
        <f t="shared" si="6"/>
        <v>#VALUE!</v>
      </c>
      <c r="O45" s="48" t="e">
        <f t="shared" si="7"/>
        <v>#VALUE!</v>
      </c>
    </row>
    <row r="46" spans="1:15">
      <c r="A46" s="42" t="s">
        <v>60</v>
      </c>
      <c r="B46" s="43" t="str">
        <f>IFERROR(INDEX('Emission Factors'!$A$2:$CH$104, MATCH($A46,'Emission Factors'!$A$2:$A$104,0), MATCH(C$10,'Emission Factors'!$A$2:$CH$2,0)),"")</f>
        <v/>
      </c>
      <c r="C46" s="44"/>
      <c r="D46" s="45"/>
      <c r="E46" s="46" t="e">
        <f t="shared" si="0"/>
        <v>#VALUE!</v>
      </c>
      <c r="F46" s="46" t="e">
        <f t="shared" si="1"/>
        <v>#VALUE!</v>
      </c>
      <c r="G46" s="46" t="e">
        <f t="shared" si="2"/>
        <v>#VALUE!</v>
      </c>
      <c r="H46" s="47" t="e">
        <f t="shared" si="3"/>
        <v>#VALUE!</v>
      </c>
      <c r="I46" s="43" t="str">
        <f>IFERROR(INDEX('Emission Factors'!$A$2:$CH$104, MATCH($A46,'Emission Factors'!$A$2:$A$104,0), MATCH(J$10,'Emission Factors'!$A$2:$CH$2,0)),"")</f>
        <v/>
      </c>
      <c r="J46" s="44"/>
      <c r="K46" s="45"/>
      <c r="L46" s="46" t="e">
        <f t="shared" si="4"/>
        <v>#VALUE!</v>
      </c>
      <c r="M46" s="46" t="e">
        <f t="shared" si="5"/>
        <v>#VALUE!</v>
      </c>
      <c r="N46" s="46" t="e">
        <f t="shared" si="6"/>
        <v>#VALUE!</v>
      </c>
      <c r="O46" s="48" t="e">
        <f t="shared" si="7"/>
        <v>#VALUE!</v>
      </c>
    </row>
    <row r="47" spans="1:15">
      <c r="A47" s="42" t="s">
        <v>61</v>
      </c>
      <c r="B47" s="43" t="str">
        <f>IFERROR(INDEX('Emission Factors'!$A$2:$CH$104, MATCH($A47,'Emission Factors'!$A$2:$A$104,0), MATCH(C$10,'Emission Factors'!$A$2:$CH$2,0)),"")</f>
        <v/>
      </c>
      <c r="C47" s="44"/>
      <c r="D47" s="45"/>
      <c r="E47" s="46" t="e">
        <f t="shared" si="0"/>
        <v>#VALUE!</v>
      </c>
      <c r="F47" s="46" t="e">
        <f t="shared" si="1"/>
        <v>#VALUE!</v>
      </c>
      <c r="G47" s="46" t="e">
        <f t="shared" si="2"/>
        <v>#VALUE!</v>
      </c>
      <c r="H47" s="47" t="e">
        <f t="shared" si="3"/>
        <v>#VALUE!</v>
      </c>
      <c r="I47" s="43" t="str">
        <f>IFERROR(INDEX('Emission Factors'!$A$2:$CH$104, MATCH($A47,'Emission Factors'!$A$2:$A$104,0), MATCH(J$10,'Emission Factors'!$A$2:$CH$2,0)),"")</f>
        <v/>
      </c>
      <c r="J47" s="44"/>
      <c r="K47" s="45"/>
      <c r="L47" s="46" t="e">
        <f t="shared" si="4"/>
        <v>#VALUE!</v>
      </c>
      <c r="M47" s="46" t="e">
        <f t="shared" si="5"/>
        <v>#VALUE!</v>
      </c>
      <c r="N47" s="46" t="e">
        <f t="shared" si="6"/>
        <v>#VALUE!</v>
      </c>
      <c r="O47" s="48" t="e">
        <f t="shared" si="7"/>
        <v>#VALUE!</v>
      </c>
    </row>
    <row r="48" spans="1:15">
      <c r="A48" s="42" t="s">
        <v>63</v>
      </c>
      <c r="B48" s="43" t="str">
        <f>IFERROR(INDEX('Emission Factors'!$A$2:$CH$104, MATCH($A48,'Emission Factors'!$A$2:$A$104,0), MATCH(C$10,'Emission Factors'!$A$2:$CH$2,0)),"")</f>
        <v/>
      </c>
      <c r="C48" s="44"/>
      <c r="D48" s="45"/>
      <c r="E48" s="46" t="e">
        <f t="shared" si="0"/>
        <v>#VALUE!</v>
      </c>
      <c r="F48" s="46" t="e">
        <f t="shared" si="1"/>
        <v>#VALUE!</v>
      </c>
      <c r="G48" s="46" t="e">
        <f t="shared" si="2"/>
        <v>#VALUE!</v>
      </c>
      <c r="H48" s="47" t="e">
        <f t="shared" si="3"/>
        <v>#VALUE!</v>
      </c>
      <c r="I48" s="43" t="str">
        <f>IFERROR(INDEX('Emission Factors'!$A$2:$CH$104, MATCH($A48,'Emission Factors'!$A$2:$A$104,0), MATCH(J$10,'Emission Factors'!$A$2:$CH$2,0)),"")</f>
        <v/>
      </c>
      <c r="J48" s="44"/>
      <c r="K48" s="45"/>
      <c r="L48" s="46" t="e">
        <f t="shared" si="4"/>
        <v>#VALUE!</v>
      </c>
      <c r="M48" s="46" t="e">
        <f t="shared" si="5"/>
        <v>#VALUE!</v>
      </c>
      <c r="N48" s="46" t="e">
        <f t="shared" si="6"/>
        <v>#VALUE!</v>
      </c>
      <c r="O48" s="48" t="e">
        <f t="shared" si="7"/>
        <v>#VALUE!</v>
      </c>
    </row>
    <row r="49" spans="1:15">
      <c r="A49" s="42" t="s">
        <v>64</v>
      </c>
      <c r="B49" s="43" t="str">
        <f>IFERROR(INDEX('Emission Factors'!$A$2:$CH$104, MATCH($A49,'Emission Factors'!$A$2:$A$104,0), MATCH(C$10,'Emission Factors'!$A$2:$CH$2,0)),"")</f>
        <v/>
      </c>
      <c r="C49" s="44"/>
      <c r="D49" s="45"/>
      <c r="E49" s="46" t="e">
        <f t="shared" si="0"/>
        <v>#VALUE!</v>
      </c>
      <c r="F49" s="46" t="e">
        <f t="shared" si="1"/>
        <v>#VALUE!</v>
      </c>
      <c r="G49" s="46" t="e">
        <f t="shared" si="2"/>
        <v>#VALUE!</v>
      </c>
      <c r="H49" s="47" t="e">
        <f t="shared" si="3"/>
        <v>#VALUE!</v>
      </c>
      <c r="I49" s="43" t="str">
        <f>IFERROR(INDEX('Emission Factors'!$A$2:$CH$104, MATCH($A49,'Emission Factors'!$A$2:$A$104,0), MATCH(J$10,'Emission Factors'!$A$2:$CH$2,0)),"")</f>
        <v/>
      </c>
      <c r="J49" s="44"/>
      <c r="K49" s="45"/>
      <c r="L49" s="46" t="e">
        <f t="shared" si="4"/>
        <v>#VALUE!</v>
      </c>
      <c r="M49" s="46" t="e">
        <f t="shared" si="5"/>
        <v>#VALUE!</v>
      </c>
      <c r="N49" s="46" t="e">
        <f t="shared" si="6"/>
        <v>#VALUE!</v>
      </c>
      <c r="O49" s="48" t="e">
        <f t="shared" si="7"/>
        <v>#VALUE!</v>
      </c>
    </row>
    <row r="50" spans="1:15">
      <c r="A50" s="42" t="s">
        <v>65</v>
      </c>
      <c r="B50" s="43" t="str">
        <f>IFERROR(INDEX('Emission Factors'!$A$2:$CH$104, MATCH($A50,'Emission Factors'!$A$2:$A$104,0), MATCH(C$10,'Emission Factors'!$A$2:$CH$2,0)),"")</f>
        <v/>
      </c>
      <c r="C50" s="44"/>
      <c r="D50" s="45"/>
      <c r="E50" s="46" t="e">
        <f t="shared" si="0"/>
        <v>#VALUE!</v>
      </c>
      <c r="F50" s="46" t="e">
        <f t="shared" si="1"/>
        <v>#VALUE!</v>
      </c>
      <c r="G50" s="46" t="e">
        <f t="shared" si="2"/>
        <v>#VALUE!</v>
      </c>
      <c r="H50" s="47" t="e">
        <f t="shared" si="3"/>
        <v>#VALUE!</v>
      </c>
      <c r="I50" s="43" t="str">
        <f>IFERROR(INDEX('Emission Factors'!$A$2:$CH$104, MATCH($A50,'Emission Factors'!$A$2:$A$104,0), MATCH(J$10,'Emission Factors'!$A$2:$CH$2,0)),"")</f>
        <v/>
      </c>
      <c r="J50" s="44"/>
      <c r="K50" s="45"/>
      <c r="L50" s="46" t="e">
        <f t="shared" si="4"/>
        <v>#VALUE!</v>
      </c>
      <c r="M50" s="46" t="e">
        <f t="shared" si="5"/>
        <v>#VALUE!</v>
      </c>
      <c r="N50" s="46" t="e">
        <f t="shared" si="6"/>
        <v>#VALUE!</v>
      </c>
      <c r="O50" s="48" t="e">
        <f t="shared" si="7"/>
        <v>#VALUE!</v>
      </c>
    </row>
    <row r="51" spans="1:15">
      <c r="A51" s="42" t="s">
        <v>67</v>
      </c>
      <c r="B51" s="43" t="str">
        <f>IFERROR(INDEX('Emission Factors'!$A$2:$CH$104, MATCH($A51,'Emission Factors'!$A$2:$A$104,0), MATCH(C$10,'Emission Factors'!$A$2:$CH$2,0)),"")</f>
        <v/>
      </c>
      <c r="C51" s="44"/>
      <c r="D51" s="45"/>
      <c r="E51" s="46" t="e">
        <f t="shared" si="0"/>
        <v>#VALUE!</v>
      </c>
      <c r="F51" s="46" t="e">
        <f t="shared" si="1"/>
        <v>#VALUE!</v>
      </c>
      <c r="G51" s="46" t="e">
        <f t="shared" si="2"/>
        <v>#VALUE!</v>
      </c>
      <c r="H51" s="47" t="e">
        <f t="shared" si="3"/>
        <v>#VALUE!</v>
      </c>
      <c r="I51" s="43" t="str">
        <f>IFERROR(INDEX('Emission Factors'!$A$2:$CH$104, MATCH($A51,'Emission Factors'!$A$2:$A$104,0), MATCH(J$10,'Emission Factors'!$A$2:$CH$2,0)),"")</f>
        <v/>
      </c>
      <c r="J51" s="44"/>
      <c r="K51" s="45"/>
      <c r="L51" s="46" t="e">
        <f t="shared" si="4"/>
        <v>#VALUE!</v>
      </c>
      <c r="M51" s="46" t="e">
        <f t="shared" si="5"/>
        <v>#VALUE!</v>
      </c>
      <c r="N51" s="46" t="e">
        <f t="shared" si="6"/>
        <v>#VALUE!</v>
      </c>
      <c r="O51" s="48" t="e">
        <f t="shared" si="7"/>
        <v>#VALUE!</v>
      </c>
    </row>
    <row r="52" spans="1:15">
      <c r="A52" s="42" t="s">
        <v>68</v>
      </c>
      <c r="B52" s="43" t="str">
        <f>IFERROR(INDEX('Emission Factors'!$A$2:$CH$104, MATCH($A52,'Emission Factors'!$A$2:$A$104,0), MATCH(C$10,'Emission Factors'!$A$2:$CH$2,0)),"")</f>
        <v/>
      </c>
      <c r="C52" s="44"/>
      <c r="D52" s="45"/>
      <c r="E52" s="46" t="e">
        <f t="shared" si="0"/>
        <v>#VALUE!</v>
      </c>
      <c r="F52" s="46" t="e">
        <f t="shared" si="1"/>
        <v>#VALUE!</v>
      </c>
      <c r="G52" s="46" t="e">
        <f t="shared" si="2"/>
        <v>#VALUE!</v>
      </c>
      <c r="H52" s="47" t="e">
        <f t="shared" si="3"/>
        <v>#VALUE!</v>
      </c>
      <c r="I52" s="43" t="str">
        <f>IFERROR(INDEX('Emission Factors'!$A$2:$CH$104, MATCH($A52,'Emission Factors'!$A$2:$A$104,0), MATCH(J$10,'Emission Factors'!$A$2:$CH$2,0)),"")</f>
        <v/>
      </c>
      <c r="J52" s="44"/>
      <c r="K52" s="45"/>
      <c r="L52" s="46" t="e">
        <f t="shared" si="4"/>
        <v>#VALUE!</v>
      </c>
      <c r="M52" s="46" t="e">
        <f t="shared" si="5"/>
        <v>#VALUE!</v>
      </c>
      <c r="N52" s="46" t="e">
        <f t="shared" si="6"/>
        <v>#VALUE!</v>
      </c>
      <c r="O52" s="48" t="e">
        <f t="shared" si="7"/>
        <v>#VALUE!</v>
      </c>
    </row>
    <row r="53" spans="1:15">
      <c r="A53" s="42" t="s">
        <v>70</v>
      </c>
      <c r="B53" s="43" t="str">
        <f>IFERROR(INDEX('Emission Factors'!$A$2:$CH$104, MATCH($A53,'Emission Factors'!$A$2:$A$104,0), MATCH(C$10,'Emission Factors'!$A$2:$CH$2,0)),"")</f>
        <v/>
      </c>
      <c r="C53" s="44"/>
      <c r="D53" s="45"/>
      <c r="E53" s="46" t="e">
        <f t="shared" si="0"/>
        <v>#VALUE!</v>
      </c>
      <c r="F53" s="46" t="e">
        <f t="shared" si="1"/>
        <v>#VALUE!</v>
      </c>
      <c r="G53" s="46" t="e">
        <f t="shared" si="2"/>
        <v>#VALUE!</v>
      </c>
      <c r="H53" s="47" t="e">
        <f t="shared" si="3"/>
        <v>#VALUE!</v>
      </c>
      <c r="I53" s="43" t="str">
        <f>IFERROR(INDEX('Emission Factors'!$A$2:$CH$104, MATCH($A53,'Emission Factors'!$A$2:$A$104,0), MATCH(J$10,'Emission Factors'!$A$2:$CH$2,0)),"")</f>
        <v/>
      </c>
      <c r="J53" s="44"/>
      <c r="K53" s="45"/>
      <c r="L53" s="46" t="e">
        <f t="shared" si="4"/>
        <v>#VALUE!</v>
      </c>
      <c r="M53" s="46" t="e">
        <f t="shared" si="5"/>
        <v>#VALUE!</v>
      </c>
      <c r="N53" s="46" t="e">
        <f t="shared" si="6"/>
        <v>#VALUE!</v>
      </c>
      <c r="O53" s="48" t="e">
        <f t="shared" si="7"/>
        <v>#VALUE!</v>
      </c>
    </row>
    <row r="54" spans="1:15">
      <c r="A54" s="42" t="s">
        <v>73</v>
      </c>
      <c r="B54" s="43" t="str">
        <f>IFERROR(INDEX('Emission Factors'!$A$2:$CH$104, MATCH($A54,'Emission Factors'!$A$2:$A$104,0), MATCH(C$10,'Emission Factors'!$A$2:$CH$2,0)),"")</f>
        <v/>
      </c>
      <c r="C54" s="44"/>
      <c r="D54" s="45"/>
      <c r="E54" s="46" t="e">
        <f t="shared" si="0"/>
        <v>#VALUE!</v>
      </c>
      <c r="F54" s="46" t="e">
        <f t="shared" si="1"/>
        <v>#VALUE!</v>
      </c>
      <c r="G54" s="46" t="e">
        <f t="shared" si="2"/>
        <v>#VALUE!</v>
      </c>
      <c r="H54" s="47" t="e">
        <f t="shared" si="3"/>
        <v>#VALUE!</v>
      </c>
      <c r="I54" s="43" t="str">
        <f>IFERROR(INDEX('Emission Factors'!$A$2:$CH$104, MATCH($A54,'Emission Factors'!$A$2:$A$104,0), MATCH(J$10,'Emission Factors'!$A$2:$CH$2,0)),"")</f>
        <v/>
      </c>
      <c r="J54" s="44"/>
      <c r="K54" s="45"/>
      <c r="L54" s="46" t="e">
        <f t="shared" si="4"/>
        <v>#VALUE!</v>
      </c>
      <c r="M54" s="46" t="e">
        <f t="shared" si="5"/>
        <v>#VALUE!</v>
      </c>
      <c r="N54" s="46" t="e">
        <f t="shared" si="6"/>
        <v>#VALUE!</v>
      </c>
      <c r="O54" s="48" t="e">
        <f t="shared" si="7"/>
        <v>#VALUE!</v>
      </c>
    </row>
    <row r="55" spans="1:15">
      <c r="A55" s="42" t="s">
        <v>74</v>
      </c>
      <c r="B55" s="43" t="str">
        <f>IFERROR(INDEX('Emission Factors'!$A$2:$CH$104, MATCH($A55,'Emission Factors'!$A$2:$A$104,0), MATCH(C$10,'Emission Factors'!$A$2:$CH$2,0)),"")</f>
        <v/>
      </c>
      <c r="C55" s="44"/>
      <c r="D55" s="45"/>
      <c r="E55" s="46" t="e">
        <f t="shared" si="0"/>
        <v>#VALUE!</v>
      </c>
      <c r="F55" s="46" t="e">
        <f t="shared" si="1"/>
        <v>#VALUE!</v>
      </c>
      <c r="G55" s="46" t="e">
        <f t="shared" si="2"/>
        <v>#VALUE!</v>
      </c>
      <c r="H55" s="47" t="e">
        <f t="shared" si="3"/>
        <v>#VALUE!</v>
      </c>
      <c r="I55" s="43" t="str">
        <f>IFERROR(INDEX('Emission Factors'!$A$2:$CH$104, MATCH($A55,'Emission Factors'!$A$2:$A$104,0), MATCH(J$10,'Emission Factors'!$A$2:$CH$2,0)),"")</f>
        <v/>
      </c>
      <c r="J55" s="44"/>
      <c r="K55" s="45"/>
      <c r="L55" s="46" t="e">
        <f t="shared" si="4"/>
        <v>#VALUE!</v>
      </c>
      <c r="M55" s="46" t="e">
        <f t="shared" si="5"/>
        <v>#VALUE!</v>
      </c>
      <c r="N55" s="46" t="e">
        <f t="shared" si="6"/>
        <v>#VALUE!</v>
      </c>
      <c r="O55" s="48" t="e">
        <f t="shared" si="7"/>
        <v>#VALUE!</v>
      </c>
    </row>
    <row r="56" spans="1:15">
      <c r="A56" s="42" t="s">
        <v>75</v>
      </c>
      <c r="B56" s="43" t="str">
        <f>IFERROR(INDEX('Emission Factors'!$A$2:$CH$104, MATCH($A56,'Emission Factors'!$A$2:$A$104,0), MATCH(C$10,'Emission Factors'!$A$2:$CH$2,0)),"")</f>
        <v/>
      </c>
      <c r="C56" s="44"/>
      <c r="D56" s="45"/>
      <c r="E56" s="46" t="e">
        <f t="shared" si="0"/>
        <v>#VALUE!</v>
      </c>
      <c r="F56" s="46" t="e">
        <f t="shared" si="1"/>
        <v>#VALUE!</v>
      </c>
      <c r="G56" s="46" t="e">
        <f t="shared" si="2"/>
        <v>#VALUE!</v>
      </c>
      <c r="H56" s="47" t="e">
        <f t="shared" si="3"/>
        <v>#VALUE!</v>
      </c>
      <c r="I56" s="43" t="str">
        <f>IFERROR(INDEX('Emission Factors'!$A$2:$CH$104, MATCH($A56,'Emission Factors'!$A$2:$A$104,0), MATCH(J$10,'Emission Factors'!$A$2:$CH$2,0)),"")</f>
        <v/>
      </c>
      <c r="J56" s="44"/>
      <c r="K56" s="45"/>
      <c r="L56" s="46" t="e">
        <f t="shared" si="4"/>
        <v>#VALUE!</v>
      </c>
      <c r="M56" s="46" t="e">
        <f t="shared" si="5"/>
        <v>#VALUE!</v>
      </c>
      <c r="N56" s="46" t="e">
        <f t="shared" si="6"/>
        <v>#VALUE!</v>
      </c>
      <c r="O56" s="48" t="e">
        <f t="shared" si="7"/>
        <v>#VALUE!</v>
      </c>
    </row>
    <row r="57" spans="1:15">
      <c r="A57" s="42" t="s">
        <v>178</v>
      </c>
      <c r="B57" s="43" t="str">
        <f>IFERROR(INDEX('Emission Factors'!$A$2:$CH$104, MATCH($A57,'Emission Factors'!$A$2:$A$104,0), MATCH(C$10,'Emission Factors'!$A$2:$CH$2,0)),"")</f>
        <v/>
      </c>
      <c r="C57" s="44"/>
      <c r="D57" s="45"/>
      <c r="E57" s="46" t="e">
        <f t="shared" ref="E57:E74" si="8">IF(C57&gt;0,C57,B57)*C$4</f>
        <v>#VALUE!</v>
      </c>
      <c r="F57" s="46" t="e">
        <f t="shared" ref="F57:F74" si="9">IF(C57&gt;0,C57,B57)*C$4*(1-D57)</f>
        <v>#VALUE!</v>
      </c>
      <c r="G57" s="46" t="e">
        <f t="shared" ref="G57:G74" si="10">IF(C57&gt;0,C57,B57)*C$4*C$5/2000</f>
        <v>#VALUE!</v>
      </c>
      <c r="H57" s="47" t="e">
        <f t="shared" ref="H57:H74" si="11">IF(C57&gt;0,C57,B57)*C$4*(1-D57)*C$6/2000</f>
        <v>#VALUE!</v>
      </c>
      <c r="I57" s="43" t="str">
        <f>IFERROR(INDEX('Emission Factors'!$A$2:$CH$104, MATCH($A57,'Emission Factors'!$A$2:$A$104,0), MATCH(J$10,'Emission Factors'!$A$2:$CH$2,0)),"")</f>
        <v/>
      </c>
      <c r="J57" s="44"/>
      <c r="K57" s="45"/>
      <c r="L57" s="46" t="e">
        <f t="shared" ref="L57:L74" si="12">IF(J57&gt;0,J57,I57)*J$4</f>
        <v>#VALUE!</v>
      </c>
      <c r="M57" s="46" t="e">
        <f t="shared" ref="M57:M74" si="13">IF(J57&gt;0,J57,I57)*J$4*(1-K57)</f>
        <v>#VALUE!</v>
      </c>
      <c r="N57" s="46" t="e">
        <f t="shared" ref="N57:N74" si="14">IF(J57&gt;0,J57,I57)*J$4*J$5/2000</f>
        <v>#VALUE!</v>
      </c>
      <c r="O57" s="48" t="e">
        <f t="shared" ref="O57:O74" si="15">IF(J57&gt;0,J57,I57)*J$4*(1-K57)*J$6/2000</f>
        <v>#VALUE!</v>
      </c>
    </row>
    <row r="58" spans="1:15">
      <c r="A58" s="42" t="s">
        <v>77</v>
      </c>
      <c r="B58" s="43" t="str">
        <f>IFERROR(INDEX('Emission Factors'!$A$2:$CH$104, MATCH($A58,'Emission Factors'!$A$2:$A$104,0), MATCH(C$10,'Emission Factors'!$A$2:$CH$2,0)),"")</f>
        <v/>
      </c>
      <c r="C58" s="44"/>
      <c r="D58" s="45"/>
      <c r="E58" s="46" t="e">
        <f t="shared" si="8"/>
        <v>#VALUE!</v>
      </c>
      <c r="F58" s="46" t="e">
        <f t="shared" si="9"/>
        <v>#VALUE!</v>
      </c>
      <c r="G58" s="46" t="e">
        <f t="shared" si="10"/>
        <v>#VALUE!</v>
      </c>
      <c r="H58" s="47" t="e">
        <f t="shared" si="11"/>
        <v>#VALUE!</v>
      </c>
      <c r="I58" s="43" t="str">
        <f>IFERROR(INDEX('Emission Factors'!$A$2:$CH$104, MATCH($A58,'Emission Factors'!$A$2:$A$104,0), MATCH(J$10,'Emission Factors'!$A$2:$CH$2,0)),"")</f>
        <v/>
      </c>
      <c r="J58" s="44"/>
      <c r="K58" s="45"/>
      <c r="L58" s="46" t="e">
        <f t="shared" si="12"/>
        <v>#VALUE!</v>
      </c>
      <c r="M58" s="46" t="e">
        <f t="shared" si="13"/>
        <v>#VALUE!</v>
      </c>
      <c r="N58" s="46" t="e">
        <f t="shared" si="14"/>
        <v>#VALUE!</v>
      </c>
      <c r="O58" s="48" t="e">
        <f t="shared" si="15"/>
        <v>#VALUE!</v>
      </c>
    </row>
    <row r="59" spans="1:15">
      <c r="A59" s="42" t="s">
        <v>78</v>
      </c>
      <c r="B59" s="43" t="str">
        <f>IFERROR(INDEX('Emission Factors'!$A$2:$CH$104, MATCH($A59,'Emission Factors'!$A$2:$A$104,0), MATCH(C$10,'Emission Factors'!$A$2:$CH$2,0)),"")</f>
        <v/>
      </c>
      <c r="C59" s="44"/>
      <c r="D59" s="45"/>
      <c r="E59" s="46" t="e">
        <f t="shared" si="8"/>
        <v>#VALUE!</v>
      </c>
      <c r="F59" s="46" t="e">
        <f t="shared" si="9"/>
        <v>#VALUE!</v>
      </c>
      <c r="G59" s="46" t="e">
        <f t="shared" si="10"/>
        <v>#VALUE!</v>
      </c>
      <c r="H59" s="47" t="e">
        <f t="shared" si="11"/>
        <v>#VALUE!</v>
      </c>
      <c r="I59" s="43" t="str">
        <f>IFERROR(INDEX('Emission Factors'!$A$2:$CH$104, MATCH($A59,'Emission Factors'!$A$2:$A$104,0), MATCH(J$10,'Emission Factors'!$A$2:$CH$2,0)),"")</f>
        <v/>
      </c>
      <c r="J59" s="44"/>
      <c r="K59" s="45"/>
      <c r="L59" s="46" t="e">
        <f t="shared" si="12"/>
        <v>#VALUE!</v>
      </c>
      <c r="M59" s="46" t="e">
        <f t="shared" si="13"/>
        <v>#VALUE!</v>
      </c>
      <c r="N59" s="46" t="e">
        <f t="shared" si="14"/>
        <v>#VALUE!</v>
      </c>
      <c r="O59" s="48" t="e">
        <f t="shared" si="15"/>
        <v>#VALUE!</v>
      </c>
    </row>
    <row r="60" spans="1:15">
      <c r="A60" s="42" t="s">
        <v>79</v>
      </c>
      <c r="B60" s="43" t="str">
        <f>IFERROR(INDEX('Emission Factors'!$A$2:$CH$104, MATCH($A60,'Emission Factors'!$A$2:$A$104,0), MATCH(C$10,'Emission Factors'!$A$2:$CH$2,0)),"")</f>
        <v/>
      </c>
      <c r="C60" s="44"/>
      <c r="D60" s="45"/>
      <c r="E60" s="46" t="e">
        <f t="shared" si="8"/>
        <v>#VALUE!</v>
      </c>
      <c r="F60" s="46" t="e">
        <f t="shared" si="9"/>
        <v>#VALUE!</v>
      </c>
      <c r="G60" s="46" t="e">
        <f t="shared" si="10"/>
        <v>#VALUE!</v>
      </c>
      <c r="H60" s="47" t="e">
        <f t="shared" si="11"/>
        <v>#VALUE!</v>
      </c>
      <c r="I60" s="43" t="str">
        <f>IFERROR(INDEX('Emission Factors'!$A$2:$CH$104, MATCH($A60,'Emission Factors'!$A$2:$A$104,0), MATCH(J$10,'Emission Factors'!$A$2:$CH$2,0)),"")</f>
        <v/>
      </c>
      <c r="J60" s="44"/>
      <c r="K60" s="45"/>
      <c r="L60" s="46" t="e">
        <f t="shared" si="12"/>
        <v>#VALUE!</v>
      </c>
      <c r="M60" s="46" t="e">
        <f t="shared" si="13"/>
        <v>#VALUE!</v>
      </c>
      <c r="N60" s="46" t="e">
        <f t="shared" si="14"/>
        <v>#VALUE!</v>
      </c>
      <c r="O60" s="48" t="e">
        <f t="shared" si="15"/>
        <v>#VALUE!</v>
      </c>
    </row>
    <row r="61" spans="1:15">
      <c r="A61" s="42" t="s">
        <v>80</v>
      </c>
      <c r="B61" s="43" t="str">
        <f>IFERROR(INDEX('Emission Factors'!$A$2:$CH$104, MATCH($A61,'Emission Factors'!$A$2:$A$104,0), MATCH(C$10,'Emission Factors'!$A$2:$CH$2,0)),"")</f>
        <v/>
      </c>
      <c r="C61" s="44"/>
      <c r="D61" s="45"/>
      <c r="E61" s="46" t="e">
        <f t="shared" si="8"/>
        <v>#VALUE!</v>
      </c>
      <c r="F61" s="46" t="e">
        <f t="shared" si="9"/>
        <v>#VALUE!</v>
      </c>
      <c r="G61" s="46" t="e">
        <f t="shared" si="10"/>
        <v>#VALUE!</v>
      </c>
      <c r="H61" s="47" t="e">
        <f t="shared" si="11"/>
        <v>#VALUE!</v>
      </c>
      <c r="I61" s="43" t="str">
        <f>IFERROR(INDEX('Emission Factors'!$A$2:$CH$104, MATCH($A61,'Emission Factors'!$A$2:$A$104,0), MATCH(J$10,'Emission Factors'!$A$2:$CH$2,0)),"")</f>
        <v/>
      </c>
      <c r="J61" s="44"/>
      <c r="K61" s="45"/>
      <c r="L61" s="46" t="e">
        <f t="shared" si="12"/>
        <v>#VALUE!</v>
      </c>
      <c r="M61" s="46" t="e">
        <f t="shared" si="13"/>
        <v>#VALUE!</v>
      </c>
      <c r="N61" s="46" t="e">
        <f t="shared" si="14"/>
        <v>#VALUE!</v>
      </c>
      <c r="O61" s="48" t="e">
        <f t="shared" si="15"/>
        <v>#VALUE!</v>
      </c>
    </row>
    <row r="62" spans="1:15">
      <c r="A62" s="42" t="s">
        <v>81</v>
      </c>
      <c r="B62" s="43" t="str">
        <f>IFERROR(INDEX('Emission Factors'!$A$2:$CH$104, MATCH($A62,'Emission Factors'!$A$2:$A$104,0), MATCH(C$10,'Emission Factors'!$A$2:$CH$2,0)),"")</f>
        <v/>
      </c>
      <c r="C62" s="44"/>
      <c r="D62" s="45"/>
      <c r="E62" s="46" t="e">
        <f t="shared" si="8"/>
        <v>#VALUE!</v>
      </c>
      <c r="F62" s="46" t="e">
        <f t="shared" si="9"/>
        <v>#VALUE!</v>
      </c>
      <c r="G62" s="46" t="e">
        <f t="shared" si="10"/>
        <v>#VALUE!</v>
      </c>
      <c r="H62" s="47" t="e">
        <f t="shared" si="11"/>
        <v>#VALUE!</v>
      </c>
      <c r="I62" s="43" t="str">
        <f>IFERROR(INDEX('Emission Factors'!$A$2:$CH$104, MATCH($A62,'Emission Factors'!$A$2:$A$104,0), MATCH(J$10,'Emission Factors'!$A$2:$CH$2,0)),"")</f>
        <v/>
      </c>
      <c r="J62" s="44"/>
      <c r="K62" s="45"/>
      <c r="L62" s="46" t="e">
        <f t="shared" si="12"/>
        <v>#VALUE!</v>
      </c>
      <c r="M62" s="46" t="e">
        <f t="shared" si="13"/>
        <v>#VALUE!</v>
      </c>
      <c r="N62" s="46" t="e">
        <f t="shared" si="14"/>
        <v>#VALUE!</v>
      </c>
      <c r="O62" s="48" t="e">
        <f t="shared" si="15"/>
        <v>#VALUE!</v>
      </c>
    </row>
    <row r="63" spans="1:15">
      <c r="A63" s="42" t="s">
        <v>82</v>
      </c>
      <c r="B63" s="43" t="str">
        <f>IFERROR(INDEX('Emission Factors'!$A$2:$CH$104, MATCH($A63,'Emission Factors'!$A$2:$A$104,0), MATCH(C$10,'Emission Factors'!$A$2:$CH$2,0)),"")</f>
        <v/>
      </c>
      <c r="C63" s="44"/>
      <c r="D63" s="45"/>
      <c r="E63" s="46" t="e">
        <f t="shared" si="8"/>
        <v>#VALUE!</v>
      </c>
      <c r="F63" s="46" t="e">
        <f t="shared" si="9"/>
        <v>#VALUE!</v>
      </c>
      <c r="G63" s="46" t="e">
        <f t="shared" si="10"/>
        <v>#VALUE!</v>
      </c>
      <c r="H63" s="47" t="e">
        <f t="shared" si="11"/>
        <v>#VALUE!</v>
      </c>
      <c r="I63" s="43" t="str">
        <f>IFERROR(INDEX('Emission Factors'!$A$2:$CH$104, MATCH($A63,'Emission Factors'!$A$2:$A$104,0), MATCH(J$10,'Emission Factors'!$A$2:$CH$2,0)),"")</f>
        <v/>
      </c>
      <c r="J63" s="44"/>
      <c r="K63" s="45"/>
      <c r="L63" s="46" t="e">
        <f t="shared" si="12"/>
        <v>#VALUE!</v>
      </c>
      <c r="M63" s="46" t="e">
        <f t="shared" si="13"/>
        <v>#VALUE!</v>
      </c>
      <c r="N63" s="46" t="e">
        <f t="shared" si="14"/>
        <v>#VALUE!</v>
      </c>
      <c r="O63" s="48" t="e">
        <f t="shared" si="15"/>
        <v>#VALUE!</v>
      </c>
    </row>
    <row r="64" spans="1:15">
      <c r="A64" s="42" t="s">
        <v>83</v>
      </c>
      <c r="B64" s="43" t="str">
        <f>IFERROR(INDEX('Emission Factors'!$A$2:$CH$104, MATCH($A64,'Emission Factors'!$A$2:$A$104,0), MATCH(C$10,'Emission Factors'!$A$2:$CH$2,0)),"")</f>
        <v/>
      </c>
      <c r="C64" s="44"/>
      <c r="D64" s="45"/>
      <c r="E64" s="46" t="e">
        <f t="shared" ref="E64" si="16">IF(C64&gt;0,C64,B64)*C$4</f>
        <v>#VALUE!</v>
      </c>
      <c r="F64" s="46" t="e">
        <f t="shared" ref="F64" si="17">IF(C64&gt;0,C64,B64)*C$4*(1-D64)</f>
        <v>#VALUE!</v>
      </c>
      <c r="G64" s="46" t="e">
        <f t="shared" ref="G64" si="18">IF(C64&gt;0,C64,B64)*C$4*C$5/2000</f>
        <v>#VALUE!</v>
      </c>
      <c r="H64" s="47" t="e">
        <f t="shared" ref="H64" si="19">IF(C64&gt;0,C64,B64)*C$4*(1-D64)*C$6/2000</f>
        <v>#VALUE!</v>
      </c>
      <c r="I64" s="43" t="str">
        <f>IFERROR(INDEX('Emission Factors'!$A$2:$CH$104, MATCH($A64,'Emission Factors'!$A$2:$A$104,0), MATCH(J$10,'Emission Factors'!$A$2:$CH$2,0)),"")</f>
        <v/>
      </c>
      <c r="J64" s="44"/>
      <c r="K64" s="45"/>
      <c r="L64" s="46" t="e">
        <f t="shared" ref="L64" si="20">IF(J64&gt;0,J64,I64)*J$4</f>
        <v>#VALUE!</v>
      </c>
      <c r="M64" s="46" t="e">
        <f t="shared" ref="M64" si="21">IF(J64&gt;0,J64,I64)*J$4*(1-K64)</f>
        <v>#VALUE!</v>
      </c>
      <c r="N64" s="46" t="e">
        <f t="shared" ref="N64" si="22">IF(J64&gt;0,J64,I64)*J$4*J$5/2000</f>
        <v>#VALUE!</v>
      </c>
      <c r="O64" s="48" t="e">
        <f t="shared" ref="O64" si="23">IF(J64&gt;0,J64,I64)*J$4*(1-K64)*J$6/2000</f>
        <v>#VALUE!</v>
      </c>
    </row>
    <row r="65" spans="1:38">
      <c r="A65" s="42" t="s">
        <v>84</v>
      </c>
      <c r="B65" s="43" t="str">
        <f>IFERROR(INDEX('Emission Factors'!$A$2:$CH$104, MATCH($A65,'Emission Factors'!$A$2:$A$104,0), MATCH(C$10,'Emission Factors'!$A$2:$CH$2,0)),"")</f>
        <v/>
      </c>
      <c r="C65" s="44"/>
      <c r="D65" s="45"/>
      <c r="E65" s="46" t="e">
        <f t="shared" si="8"/>
        <v>#VALUE!</v>
      </c>
      <c r="F65" s="46" t="e">
        <f t="shared" si="9"/>
        <v>#VALUE!</v>
      </c>
      <c r="G65" s="46" t="e">
        <f t="shared" si="10"/>
        <v>#VALUE!</v>
      </c>
      <c r="H65" s="47" t="e">
        <f t="shared" si="11"/>
        <v>#VALUE!</v>
      </c>
      <c r="I65" s="43" t="str">
        <f>IFERROR(INDEX('Emission Factors'!$A$2:$CH$104, MATCH($A65,'Emission Factors'!$A$2:$A$104,0), MATCH(J$10,'Emission Factors'!$A$2:$CH$2,0)),"")</f>
        <v/>
      </c>
      <c r="J65" s="44"/>
      <c r="K65" s="45"/>
      <c r="L65" s="46" t="e">
        <f t="shared" si="12"/>
        <v>#VALUE!</v>
      </c>
      <c r="M65" s="46" t="e">
        <f t="shared" si="13"/>
        <v>#VALUE!</v>
      </c>
      <c r="N65" s="46" t="e">
        <f t="shared" si="14"/>
        <v>#VALUE!</v>
      </c>
      <c r="O65" s="48" t="e">
        <f t="shared" si="15"/>
        <v>#VALUE!</v>
      </c>
    </row>
    <row r="66" spans="1:38">
      <c r="A66" s="42" t="s">
        <v>89</v>
      </c>
      <c r="B66" s="43" t="str">
        <f>IFERROR(INDEX('Emission Factors'!$A$2:$CH$104, MATCH($A66,'Emission Factors'!$A$2:$A$104,0), MATCH(C$10,'Emission Factors'!$A$2:$CH$2,0)),"")</f>
        <v/>
      </c>
      <c r="C66" s="44"/>
      <c r="D66" s="45"/>
      <c r="E66" s="46" t="e">
        <f t="shared" si="8"/>
        <v>#VALUE!</v>
      </c>
      <c r="F66" s="46" t="e">
        <f t="shared" si="9"/>
        <v>#VALUE!</v>
      </c>
      <c r="G66" s="46" t="e">
        <f t="shared" si="10"/>
        <v>#VALUE!</v>
      </c>
      <c r="H66" s="47" t="e">
        <f t="shared" si="11"/>
        <v>#VALUE!</v>
      </c>
      <c r="I66" s="43" t="str">
        <f>IFERROR(INDEX('Emission Factors'!$A$2:$CH$104, MATCH($A66,'Emission Factors'!$A$2:$A$104,0), MATCH(J$10,'Emission Factors'!$A$2:$CH$2,0)),"")</f>
        <v/>
      </c>
      <c r="J66" s="44"/>
      <c r="K66" s="45"/>
      <c r="L66" s="46" t="e">
        <f t="shared" si="12"/>
        <v>#VALUE!</v>
      </c>
      <c r="M66" s="46" t="e">
        <f t="shared" si="13"/>
        <v>#VALUE!</v>
      </c>
      <c r="N66" s="46" t="e">
        <f t="shared" si="14"/>
        <v>#VALUE!</v>
      </c>
      <c r="O66" s="48" t="e">
        <f t="shared" si="15"/>
        <v>#VALUE!</v>
      </c>
    </row>
    <row r="67" spans="1:38">
      <c r="A67" s="42" t="s">
        <v>179</v>
      </c>
      <c r="B67" s="43" t="str">
        <f>IFERROR(INDEX('Emission Factors'!$A$2:$CH$104, MATCH($A67,'Emission Factors'!$A$2:$A$104,0), MATCH(C$10,'Emission Factors'!$A$2:$CH$2,0)),"")</f>
        <v/>
      </c>
      <c r="C67" s="44"/>
      <c r="D67" s="45"/>
      <c r="E67" s="46" t="e">
        <f>IF(C67&gt;0,C67, B67)*IF(COUNTIF($C$10,"*PC, dry bottom, wall-fired*"),$C$3,IF(COUNTIF($C$10,"*PC, dry bottom, tangentially fired*"),$C$3,$C$4))</f>
        <v>#VALUE!</v>
      </c>
      <c r="F67" s="46" t="e">
        <f>IF(C67&gt;0,C67,B67)*IF(COUNTIF($C$10,"*PC, dry bottom, wall-fired*"),$C$3,IF(COUNTIF($C$10,"*PC, dry bottom, tangentially fired*"),$C$3,$C$4))*(1-D67)</f>
        <v>#VALUE!</v>
      </c>
      <c r="G67" s="46" t="e">
        <f>IF(C67&gt;0,C67,B67)*IF(COUNTIF($C$10,"*PC, dry bottom, wall-fired*"),$C$3,IF(COUNTIF($C$10,"*PC, dry bottom, tangentially fired*"),$C$3,$C$4))*C$5/2000</f>
        <v>#VALUE!</v>
      </c>
      <c r="H67" s="47" t="e">
        <f>IF(C67&gt;0,C67,B67)*IF(COUNTIF($C$10,"*PC, dry bottom, wall-fired*"),$C$3,IF(COUNTIF($C$10,"*PC, dry bottom, tangentially fired*"),$C$3,$C$4))*C$6/2000</f>
        <v>#VALUE!</v>
      </c>
      <c r="I67" s="43" t="str">
        <f>IFERROR(INDEX('Emission Factors'!$A$2:$CH$104, MATCH($A67,'Emission Factors'!$A$2:$A$104,0), MATCH(J$10,'Emission Factors'!$A$2:$CH$2,0)),"")</f>
        <v/>
      </c>
      <c r="J67" s="44"/>
      <c r="K67" s="45"/>
      <c r="L67" s="46" t="e">
        <f t="shared" si="12"/>
        <v>#VALUE!</v>
      </c>
      <c r="M67" s="46" t="e">
        <f t="shared" si="13"/>
        <v>#VALUE!</v>
      </c>
      <c r="N67" s="46" t="e">
        <f t="shared" si="14"/>
        <v>#VALUE!</v>
      </c>
      <c r="O67" s="48" t="e">
        <f t="shared" si="15"/>
        <v>#VALUE!</v>
      </c>
    </row>
    <row r="68" spans="1:38">
      <c r="A68" s="42" t="s">
        <v>91</v>
      </c>
      <c r="B68" s="43" t="str">
        <f>IFERROR(INDEX('Emission Factors'!$A$2:$CH$104, MATCH($A68,'Emission Factors'!$A$2:$A$104,0), MATCH(C$10,'Emission Factors'!$A$2:$CH$2,0)),"")</f>
        <v/>
      </c>
      <c r="C68" s="44"/>
      <c r="D68" s="45"/>
      <c r="E68" s="46" t="e">
        <f t="shared" si="8"/>
        <v>#VALUE!</v>
      </c>
      <c r="F68" s="46" t="e">
        <f t="shared" si="9"/>
        <v>#VALUE!</v>
      </c>
      <c r="G68" s="46" t="e">
        <f t="shared" si="10"/>
        <v>#VALUE!</v>
      </c>
      <c r="H68" s="47" t="e">
        <f t="shared" si="11"/>
        <v>#VALUE!</v>
      </c>
      <c r="I68" s="43" t="str">
        <f>IFERROR(INDEX('Emission Factors'!$A$2:$CH$104, MATCH($A68,'Emission Factors'!$A$2:$A$104,0), MATCH(J$10,'Emission Factors'!$A$2:$CH$2,0)),"")</f>
        <v/>
      </c>
      <c r="J68" s="44"/>
      <c r="K68" s="45"/>
      <c r="L68" s="46" t="e">
        <f t="shared" si="12"/>
        <v>#VALUE!</v>
      </c>
      <c r="M68" s="46" t="e">
        <f t="shared" si="13"/>
        <v>#VALUE!</v>
      </c>
      <c r="N68" s="46" t="e">
        <f t="shared" si="14"/>
        <v>#VALUE!</v>
      </c>
      <c r="O68" s="48" t="e">
        <f t="shared" si="15"/>
        <v>#VALUE!</v>
      </c>
    </row>
    <row r="69" spans="1:38">
      <c r="A69" s="42" t="s">
        <v>93</v>
      </c>
      <c r="B69" s="43" t="str">
        <f>IFERROR(INDEX('Emission Factors'!$A$2:$CH$104, MATCH($A69,'Emission Factors'!$A$2:$A$104,0), MATCH(C$10,'Emission Factors'!$A$2:$CH$2,0)),"")</f>
        <v/>
      </c>
      <c r="C69" s="44"/>
      <c r="D69" s="45"/>
      <c r="E69" s="46" t="e">
        <f t="shared" si="8"/>
        <v>#VALUE!</v>
      </c>
      <c r="F69" s="46" t="e">
        <f t="shared" si="9"/>
        <v>#VALUE!</v>
      </c>
      <c r="G69" s="46" t="e">
        <f t="shared" si="10"/>
        <v>#VALUE!</v>
      </c>
      <c r="H69" s="47" t="e">
        <f t="shared" si="11"/>
        <v>#VALUE!</v>
      </c>
      <c r="I69" s="43" t="str">
        <f>IFERROR(INDEX('Emission Factors'!$A$2:$CH$104, MATCH($A69,'Emission Factors'!$A$2:$A$104,0), MATCH(J$10,'Emission Factors'!$A$2:$CH$2,0)),"")</f>
        <v/>
      </c>
      <c r="J69" s="44"/>
      <c r="K69" s="45"/>
      <c r="L69" s="46" t="e">
        <f t="shared" si="12"/>
        <v>#VALUE!</v>
      </c>
      <c r="M69" s="46" t="e">
        <f t="shared" si="13"/>
        <v>#VALUE!</v>
      </c>
      <c r="N69" s="46" t="e">
        <f t="shared" si="14"/>
        <v>#VALUE!</v>
      </c>
      <c r="O69" s="48" t="e">
        <f t="shared" si="15"/>
        <v>#VALUE!</v>
      </c>
    </row>
    <row r="70" spans="1:38">
      <c r="A70" s="42" t="s">
        <v>94</v>
      </c>
      <c r="B70" s="43" t="str">
        <f>IFERROR(INDEX('Emission Factors'!$A$2:$CH$104, MATCH($A70,'Emission Factors'!$A$2:$A$104,0), MATCH(C$10,'Emission Factors'!$A$2:$CH$2,0)),"")</f>
        <v/>
      </c>
      <c r="C70" s="44"/>
      <c r="D70" s="45"/>
      <c r="E70" s="46" t="e">
        <f t="shared" si="8"/>
        <v>#VALUE!</v>
      </c>
      <c r="F70" s="46" t="e">
        <f t="shared" si="9"/>
        <v>#VALUE!</v>
      </c>
      <c r="G70" s="46" t="e">
        <f t="shared" si="10"/>
        <v>#VALUE!</v>
      </c>
      <c r="H70" s="47" t="e">
        <f t="shared" si="11"/>
        <v>#VALUE!</v>
      </c>
      <c r="I70" s="43" t="str">
        <f>IFERROR(INDEX('Emission Factors'!$A$2:$CH$104, MATCH($A70,'Emission Factors'!$A$2:$A$104,0), MATCH(J$10,'Emission Factors'!$A$2:$CH$2,0)),"")</f>
        <v/>
      </c>
      <c r="J70" s="44"/>
      <c r="K70" s="45"/>
      <c r="L70" s="46" t="e">
        <f t="shared" si="12"/>
        <v>#VALUE!</v>
      </c>
      <c r="M70" s="46" t="e">
        <f t="shared" si="13"/>
        <v>#VALUE!</v>
      </c>
      <c r="N70" s="46" t="e">
        <f t="shared" si="14"/>
        <v>#VALUE!</v>
      </c>
      <c r="O70" s="48" t="e">
        <f t="shared" si="15"/>
        <v>#VALUE!</v>
      </c>
    </row>
    <row r="71" spans="1:38">
      <c r="A71" s="42" t="s">
        <v>95</v>
      </c>
      <c r="B71" s="43" t="str">
        <f>IFERROR(INDEX('Emission Factors'!$A$2:$CH$104, MATCH($A71,'Emission Factors'!$A$2:$A$104,0), MATCH(C$10,'Emission Factors'!$A$2:$CH$2,0)),"")</f>
        <v/>
      </c>
      <c r="C71" s="44"/>
      <c r="D71" s="45"/>
      <c r="E71" s="46" t="e">
        <f t="shared" si="8"/>
        <v>#VALUE!</v>
      </c>
      <c r="F71" s="46" t="e">
        <f t="shared" si="9"/>
        <v>#VALUE!</v>
      </c>
      <c r="G71" s="46" t="e">
        <f t="shared" si="10"/>
        <v>#VALUE!</v>
      </c>
      <c r="H71" s="47" t="e">
        <f t="shared" si="11"/>
        <v>#VALUE!</v>
      </c>
      <c r="I71" s="43" t="str">
        <f>IFERROR(INDEX('Emission Factors'!$A$2:$CH$104, MATCH($A71,'Emission Factors'!$A$2:$A$104,0), MATCH(J$10,'Emission Factors'!$A$2:$CH$2,0)),"")</f>
        <v/>
      </c>
      <c r="J71" s="44"/>
      <c r="K71" s="45"/>
      <c r="L71" s="46" t="e">
        <f t="shared" si="12"/>
        <v>#VALUE!</v>
      </c>
      <c r="M71" s="46" t="e">
        <f t="shared" si="13"/>
        <v>#VALUE!</v>
      </c>
      <c r="N71" s="46" t="e">
        <f t="shared" si="14"/>
        <v>#VALUE!</v>
      </c>
      <c r="O71" s="48" t="e">
        <f t="shared" si="15"/>
        <v>#VALUE!</v>
      </c>
    </row>
    <row r="72" spans="1:38">
      <c r="A72" s="42" t="s">
        <v>96</v>
      </c>
      <c r="B72" s="43" t="str">
        <f>IFERROR(INDEX('Emission Factors'!$A$2:$CH$104, MATCH($A72,'Emission Factors'!$A$2:$A$104,0), MATCH(C$10,'Emission Factors'!$A$2:$CH$2,0)),"")</f>
        <v/>
      </c>
      <c r="C72" s="44"/>
      <c r="D72" s="45"/>
      <c r="E72" s="46" t="e">
        <f t="shared" si="8"/>
        <v>#VALUE!</v>
      </c>
      <c r="F72" s="46" t="e">
        <f t="shared" si="9"/>
        <v>#VALUE!</v>
      </c>
      <c r="G72" s="46" t="e">
        <f t="shared" si="10"/>
        <v>#VALUE!</v>
      </c>
      <c r="H72" s="47" t="e">
        <f t="shared" si="11"/>
        <v>#VALUE!</v>
      </c>
      <c r="I72" s="43" t="str">
        <f>IFERROR(INDEX('Emission Factors'!$A$2:$CH$104, MATCH($A72,'Emission Factors'!$A$2:$A$104,0), MATCH(J$10,'Emission Factors'!$A$2:$CH$2,0)),"")</f>
        <v/>
      </c>
      <c r="J72" s="44"/>
      <c r="K72" s="45"/>
      <c r="L72" s="46" t="e">
        <f t="shared" si="12"/>
        <v>#VALUE!</v>
      </c>
      <c r="M72" s="46" t="e">
        <f t="shared" si="13"/>
        <v>#VALUE!</v>
      </c>
      <c r="N72" s="46" t="e">
        <f t="shared" si="14"/>
        <v>#VALUE!</v>
      </c>
      <c r="O72" s="48" t="e">
        <f t="shared" si="15"/>
        <v>#VALUE!</v>
      </c>
    </row>
    <row r="73" spans="1:38">
      <c r="A73" s="42" t="s">
        <v>97</v>
      </c>
      <c r="B73" s="43" t="str">
        <f>IFERROR(INDEX('Emission Factors'!$A$2:$CH$104, MATCH($A73,'Emission Factors'!$A$2:$A$104,0), MATCH(C$10,'Emission Factors'!$A$2:$CH$2,0)),"")</f>
        <v/>
      </c>
      <c r="C73" s="44"/>
      <c r="D73" s="45"/>
      <c r="E73" s="46" t="e">
        <f t="shared" si="8"/>
        <v>#VALUE!</v>
      </c>
      <c r="F73" s="46" t="e">
        <f t="shared" si="9"/>
        <v>#VALUE!</v>
      </c>
      <c r="G73" s="46" t="e">
        <f t="shared" si="10"/>
        <v>#VALUE!</v>
      </c>
      <c r="H73" s="47" t="e">
        <f t="shared" si="11"/>
        <v>#VALUE!</v>
      </c>
      <c r="I73" s="43" t="str">
        <f>IFERROR(INDEX('Emission Factors'!$A$2:$CH$104, MATCH($A73,'Emission Factors'!$A$2:$A$104,0), MATCH(J$10,'Emission Factors'!$A$2:$CH$2,0)),"")</f>
        <v/>
      </c>
      <c r="J73" s="44"/>
      <c r="K73" s="45"/>
      <c r="L73" s="46" t="e">
        <f t="shared" si="12"/>
        <v>#VALUE!</v>
      </c>
      <c r="M73" s="46" t="e">
        <f t="shared" si="13"/>
        <v>#VALUE!</v>
      </c>
      <c r="N73" s="46" t="e">
        <f t="shared" si="14"/>
        <v>#VALUE!</v>
      </c>
      <c r="O73" s="48" t="e">
        <f t="shared" si="15"/>
        <v>#VALUE!</v>
      </c>
    </row>
    <row r="74" spans="1:38" ht="15.75" thickBot="1">
      <c r="A74" s="49" t="s">
        <v>99</v>
      </c>
      <c r="B74" s="56" t="str">
        <f>IFERROR(INDEX('Emission Factors'!$A$2:$CH$104, MATCH($A74,'Emission Factors'!$A$2:$A$104,0), MATCH(C$10,'Emission Factors'!$A$2:$CH$2,0)),"")</f>
        <v/>
      </c>
      <c r="C74" s="57"/>
      <c r="D74" s="58"/>
      <c r="E74" s="59" t="e">
        <f t="shared" si="8"/>
        <v>#VALUE!</v>
      </c>
      <c r="F74" s="59" t="e">
        <f t="shared" si="9"/>
        <v>#VALUE!</v>
      </c>
      <c r="G74" s="59" t="e">
        <f t="shared" si="10"/>
        <v>#VALUE!</v>
      </c>
      <c r="H74" s="60" t="e">
        <f t="shared" si="11"/>
        <v>#VALUE!</v>
      </c>
      <c r="I74" s="56" t="str">
        <f>IFERROR(INDEX('Emission Factors'!$A$2:$CH$104, MATCH($A74,'Emission Factors'!$A$2:$A$104,0), MATCH(J$10,'Emission Factors'!$A$2:$CH$2,0)),"")</f>
        <v/>
      </c>
      <c r="J74" s="57"/>
      <c r="K74" s="58"/>
      <c r="L74" s="59" t="e">
        <f t="shared" si="12"/>
        <v>#VALUE!</v>
      </c>
      <c r="M74" s="59" t="e">
        <f t="shared" si="13"/>
        <v>#VALUE!</v>
      </c>
      <c r="N74" s="59" t="e">
        <f t="shared" si="14"/>
        <v>#VALUE!</v>
      </c>
      <c r="O74" s="61" t="e">
        <f t="shared" si="15"/>
        <v>#VALUE!</v>
      </c>
    </row>
    <row r="75" spans="1:38">
      <c r="A75" s="20"/>
      <c r="B75" s="79" t="s">
        <v>209</v>
      </c>
      <c r="C75" s="20"/>
      <c r="D75" s="20"/>
      <c r="E75" s="20"/>
      <c r="F75" s="20"/>
      <c r="G75" s="20"/>
      <c r="H75" s="20"/>
      <c r="I75" s="79" t="s">
        <v>209</v>
      </c>
      <c r="J75" s="20"/>
      <c r="K75" s="20"/>
      <c r="L75" s="20"/>
      <c r="M75" s="20"/>
      <c r="N75" s="20"/>
      <c r="O75" s="20"/>
    </row>
    <row r="76" spans="1:38">
      <c r="A76" s="20"/>
      <c r="B76" s="196"/>
      <c r="C76" s="197"/>
      <c r="D76" s="197"/>
      <c r="E76" s="197"/>
      <c r="F76" s="197"/>
      <c r="G76" s="197"/>
      <c r="H76" s="197"/>
      <c r="I76" s="196"/>
      <c r="J76" s="68"/>
      <c r="K76" s="68"/>
      <c r="L76" s="68"/>
      <c r="M76" s="68"/>
      <c r="N76" s="68"/>
      <c r="O76" s="68"/>
    </row>
    <row r="77" spans="1:38">
      <c r="A77" s="69"/>
      <c r="B77" s="70"/>
      <c r="C77" s="70"/>
      <c r="D77" s="70"/>
      <c r="E77" s="70"/>
      <c r="F77" s="70"/>
      <c r="G77" s="70"/>
      <c r="H77" s="70"/>
      <c r="I77" s="70"/>
      <c r="J77" s="70"/>
      <c r="K77" s="70"/>
      <c r="L77" s="70"/>
      <c r="M77" s="70"/>
      <c r="N77" s="70"/>
      <c r="O77" s="70"/>
      <c r="P77" s="8"/>
      <c r="Q77" s="8"/>
      <c r="R77" s="8"/>
      <c r="S77" s="8"/>
      <c r="T77" s="8"/>
      <c r="U77" s="8"/>
      <c r="V77" s="8"/>
      <c r="W77" s="8"/>
      <c r="X77" s="8"/>
      <c r="Y77" s="8"/>
      <c r="Z77" s="8"/>
      <c r="AA77" s="8"/>
      <c r="AB77" s="8"/>
      <c r="AC77" s="8"/>
      <c r="AD77" s="8"/>
      <c r="AE77" s="8"/>
      <c r="AF77" s="8"/>
      <c r="AG77" s="8"/>
      <c r="AH77" s="8"/>
      <c r="AI77" s="8"/>
      <c r="AJ77" s="8"/>
      <c r="AK77" s="8"/>
      <c r="AL77" s="8"/>
    </row>
    <row r="78" spans="1:38">
      <c r="A78" s="20"/>
      <c r="B78" s="80" t="s">
        <v>218</v>
      </c>
      <c r="C78" s="20"/>
      <c r="D78" s="20"/>
      <c r="E78" s="20"/>
      <c r="F78" s="72"/>
      <c r="G78" s="72"/>
      <c r="H78" s="72"/>
      <c r="I78" s="72"/>
      <c r="J78" s="72"/>
      <c r="K78" s="72"/>
      <c r="L78" s="72"/>
      <c r="M78" s="72"/>
      <c r="N78" s="72"/>
      <c r="O78" s="72"/>
      <c r="P78" s="8"/>
      <c r="Q78" s="8"/>
      <c r="R78" s="8"/>
      <c r="S78" s="8"/>
      <c r="T78" s="8"/>
      <c r="U78" s="8"/>
      <c r="V78" s="8"/>
      <c r="W78" s="8"/>
      <c r="X78" s="8"/>
      <c r="Y78" s="8"/>
      <c r="Z78" s="8"/>
      <c r="AA78" s="8"/>
      <c r="AB78" s="8"/>
      <c r="AC78" s="8"/>
      <c r="AD78" s="8"/>
      <c r="AE78" s="8"/>
      <c r="AF78" s="8"/>
      <c r="AG78" s="8"/>
      <c r="AH78" s="8"/>
      <c r="AI78" s="8"/>
      <c r="AJ78" s="8"/>
      <c r="AK78" s="8"/>
      <c r="AL78" s="8"/>
    </row>
    <row r="79" spans="1:38">
      <c r="A79" s="20"/>
      <c r="B79" s="84" t="s">
        <v>225</v>
      </c>
      <c r="C79" s="73"/>
      <c r="D79" s="73"/>
      <c r="E79" s="73"/>
      <c r="F79" s="72"/>
      <c r="G79" s="72"/>
      <c r="H79" s="72"/>
      <c r="I79" s="72"/>
      <c r="J79" s="72"/>
      <c r="K79" s="72"/>
      <c r="L79" s="72"/>
      <c r="M79" s="72"/>
      <c r="N79" s="72"/>
      <c r="O79" s="72"/>
      <c r="P79" s="8"/>
      <c r="Q79" s="8"/>
      <c r="R79" s="8"/>
      <c r="S79" s="8"/>
      <c r="T79" s="8"/>
      <c r="U79" s="8"/>
      <c r="V79" s="8"/>
      <c r="W79" s="8"/>
      <c r="X79" s="8"/>
      <c r="Y79" s="8"/>
      <c r="Z79" s="8"/>
      <c r="AA79" s="8"/>
      <c r="AB79" s="8"/>
      <c r="AC79" s="8"/>
      <c r="AD79" s="8"/>
      <c r="AE79" s="8"/>
      <c r="AF79" s="8"/>
      <c r="AG79" s="8"/>
      <c r="AH79" s="8"/>
      <c r="AI79" s="8"/>
      <c r="AJ79" s="8"/>
      <c r="AK79" s="8"/>
      <c r="AL79" s="8"/>
    </row>
    <row r="80" spans="1:38">
      <c r="A80" s="20"/>
      <c r="B80" s="73" t="s">
        <v>248</v>
      </c>
      <c r="C80" s="73"/>
      <c r="D80" s="73"/>
      <c r="E80" s="73"/>
      <c r="F80" s="72"/>
      <c r="G80" s="72"/>
      <c r="H80" s="72"/>
      <c r="I80" s="72"/>
      <c r="J80" s="72"/>
      <c r="K80" s="72"/>
      <c r="L80" s="72"/>
      <c r="M80" s="72"/>
      <c r="N80" s="72"/>
      <c r="O80" s="72"/>
      <c r="P80" s="8"/>
      <c r="Q80" s="8"/>
      <c r="R80" s="8"/>
      <c r="S80" s="8"/>
      <c r="T80" s="8"/>
      <c r="U80" s="8"/>
      <c r="V80" s="8"/>
      <c r="W80" s="8"/>
      <c r="X80" s="8"/>
      <c r="Y80" s="8"/>
      <c r="Z80" s="8"/>
      <c r="AA80" s="8"/>
      <c r="AB80" s="8"/>
      <c r="AC80" s="8"/>
      <c r="AD80" s="8"/>
      <c r="AE80" s="8"/>
      <c r="AF80" s="8"/>
      <c r="AG80" s="8"/>
      <c r="AH80" s="8"/>
      <c r="AI80" s="8"/>
      <c r="AJ80" s="8"/>
      <c r="AK80" s="8"/>
      <c r="AL80" s="8"/>
    </row>
    <row r="81" spans="1:38">
      <c r="A81" s="20"/>
      <c r="B81" s="20" t="s">
        <v>223</v>
      </c>
      <c r="C81" s="73"/>
      <c r="D81" s="73"/>
      <c r="E81" s="73"/>
      <c r="F81" s="72"/>
      <c r="G81" s="72"/>
      <c r="H81" s="72"/>
      <c r="I81" s="72"/>
      <c r="J81" s="72"/>
      <c r="K81" s="72"/>
      <c r="L81" s="72"/>
      <c r="M81" s="72"/>
      <c r="N81" s="72"/>
      <c r="O81" s="72"/>
      <c r="P81" s="8"/>
      <c r="Q81" s="8"/>
      <c r="R81" s="8"/>
      <c r="S81" s="8"/>
      <c r="T81" s="8"/>
      <c r="U81" s="8"/>
      <c r="V81" s="8"/>
      <c r="W81" s="8"/>
      <c r="X81" s="8"/>
      <c r="Y81" s="8"/>
      <c r="Z81" s="8"/>
      <c r="AA81" s="8"/>
      <c r="AB81" s="8"/>
      <c r="AC81" s="8"/>
      <c r="AD81" s="8"/>
      <c r="AE81" s="8"/>
      <c r="AF81" s="8"/>
      <c r="AG81" s="8"/>
      <c r="AH81" s="8"/>
      <c r="AI81" s="8"/>
      <c r="AJ81" s="8"/>
      <c r="AK81" s="8"/>
      <c r="AL81" s="8"/>
    </row>
    <row r="82" spans="1:38">
      <c r="A82" s="20"/>
      <c r="B82" s="84" t="s">
        <v>224</v>
      </c>
      <c r="C82" s="20"/>
      <c r="D82" s="20"/>
      <c r="E82" s="20"/>
      <c r="F82" s="72"/>
      <c r="G82" s="72"/>
      <c r="H82" s="72"/>
      <c r="I82" s="72"/>
      <c r="J82" s="72"/>
      <c r="K82" s="72"/>
      <c r="L82" s="72"/>
      <c r="M82" s="72"/>
      <c r="N82" s="72"/>
      <c r="O82" s="72"/>
      <c r="P82" s="8"/>
      <c r="Q82" s="8"/>
      <c r="R82" s="8"/>
      <c r="S82" s="8"/>
      <c r="T82" s="8"/>
      <c r="U82" s="8"/>
      <c r="V82" s="8"/>
      <c r="W82" s="8"/>
      <c r="X82" s="8"/>
      <c r="Y82" s="8"/>
      <c r="Z82" s="8"/>
      <c r="AA82" s="8"/>
      <c r="AB82" s="8"/>
      <c r="AC82" s="8"/>
      <c r="AD82" s="8"/>
      <c r="AE82" s="8"/>
      <c r="AF82" s="8"/>
      <c r="AG82" s="8"/>
      <c r="AH82" s="8"/>
      <c r="AI82" s="8"/>
      <c r="AJ82" s="8"/>
      <c r="AK82" s="8"/>
      <c r="AL82" s="8"/>
    </row>
    <row r="83" spans="1:38">
      <c r="A83" s="20"/>
      <c r="B83" s="84" t="s">
        <v>226</v>
      </c>
      <c r="C83" s="20"/>
      <c r="D83" s="20"/>
      <c r="E83" s="20"/>
      <c r="F83" s="72"/>
      <c r="G83" s="72"/>
      <c r="H83" s="72"/>
      <c r="I83" s="72"/>
      <c r="J83" s="72"/>
      <c r="K83" s="72"/>
      <c r="L83" s="72"/>
      <c r="M83" s="72"/>
      <c r="N83" s="72"/>
      <c r="O83" s="72"/>
      <c r="P83" s="8"/>
      <c r="Q83" s="8"/>
      <c r="R83" s="8"/>
      <c r="S83" s="8"/>
      <c r="T83" s="8"/>
      <c r="U83" s="8"/>
      <c r="V83" s="8"/>
      <c r="W83" s="8"/>
      <c r="X83" s="8"/>
      <c r="Y83" s="8"/>
      <c r="Z83" s="8"/>
      <c r="AA83" s="8"/>
      <c r="AB83" s="8"/>
      <c r="AC83" s="8"/>
      <c r="AD83" s="8"/>
      <c r="AE83" s="8"/>
      <c r="AF83" s="8"/>
      <c r="AG83" s="8"/>
      <c r="AH83" s="8"/>
      <c r="AI83" s="8"/>
      <c r="AJ83" s="8"/>
      <c r="AK83" s="8"/>
      <c r="AL83" s="8"/>
    </row>
    <row r="84" spans="1:38" ht="15" customHeight="1">
      <c r="A84" s="20"/>
      <c r="B84" s="73" t="s">
        <v>227</v>
      </c>
      <c r="C84" s="73"/>
      <c r="D84" s="73"/>
      <c r="E84" s="73"/>
      <c r="F84" s="72"/>
      <c r="G84" s="72"/>
      <c r="H84" s="72"/>
      <c r="I84" s="72"/>
      <c r="J84" s="72"/>
      <c r="K84" s="72"/>
      <c r="L84" s="72"/>
      <c r="M84" s="72"/>
      <c r="N84" s="72"/>
      <c r="O84" s="72"/>
      <c r="P84" s="8"/>
      <c r="Q84" s="8"/>
      <c r="R84" s="8"/>
      <c r="S84" s="8"/>
      <c r="T84" s="8"/>
      <c r="U84" s="8"/>
      <c r="V84" s="8"/>
      <c r="W84" s="8"/>
      <c r="X84" s="8"/>
      <c r="Y84" s="8"/>
      <c r="Z84" s="8"/>
      <c r="AA84" s="8"/>
      <c r="AB84" s="8"/>
      <c r="AC84" s="8"/>
      <c r="AD84" s="8"/>
      <c r="AE84" s="8"/>
      <c r="AF84" s="8"/>
      <c r="AG84" s="8"/>
      <c r="AH84" s="8"/>
      <c r="AI84" s="8"/>
      <c r="AJ84" s="8"/>
      <c r="AK84" s="8"/>
      <c r="AL84" s="8"/>
    </row>
    <row r="85" spans="1:38">
      <c r="A85" s="20"/>
      <c r="B85" s="73" t="s">
        <v>247</v>
      </c>
      <c r="C85" s="73"/>
      <c r="D85" s="73"/>
      <c r="E85" s="73"/>
      <c r="F85" s="72"/>
      <c r="G85" s="72"/>
      <c r="H85" s="72"/>
      <c r="I85" s="72"/>
      <c r="J85" s="72"/>
      <c r="K85" s="72"/>
      <c r="L85" s="72"/>
      <c r="M85" s="72"/>
      <c r="N85" s="72"/>
      <c r="O85" s="72"/>
      <c r="P85" s="8"/>
      <c r="Q85" s="8"/>
      <c r="R85" s="8"/>
      <c r="S85" s="8"/>
      <c r="T85" s="8"/>
      <c r="U85" s="8"/>
      <c r="V85" s="8"/>
      <c r="W85" s="8"/>
      <c r="X85" s="8"/>
      <c r="Y85" s="8"/>
      <c r="Z85" s="8"/>
      <c r="AA85" s="8"/>
      <c r="AB85" s="8"/>
      <c r="AC85" s="8"/>
      <c r="AD85" s="8"/>
      <c r="AE85" s="8"/>
      <c r="AF85" s="8"/>
      <c r="AG85" s="8"/>
      <c r="AH85" s="8"/>
      <c r="AI85" s="8"/>
      <c r="AJ85" s="8"/>
      <c r="AK85" s="8"/>
      <c r="AL85" s="8"/>
    </row>
    <row r="86" spans="1:38">
      <c r="A86" s="20"/>
      <c r="B86" s="84" t="s">
        <v>228</v>
      </c>
      <c r="C86" s="73"/>
      <c r="D86" s="73"/>
      <c r="E86" s="73"/>
      <c r="F86" s="72"/>
      <c r="G86" s="72"/>
      <c r="H86" s="72"/>
      <c r="I86" s="72"/>
      <c r="J86" s="72"/>
      <c r="K86" s="72"/>
      <c r="L86" s="72"/>
      <c r="M86" s="72"/>
      <c r="N86" s="72"/>
      <c r="O86" s="72"/>
      <c r="P86" s="8"/>
      <c r="Q86" s="8"/>
      <c r="R86" s="8"/>
      <c r="S86" s="8"/>
      <c r="T86" s="8"/>
      <c r="U86" s="8"/>
      <c r="V86" s="8"/>
      <c r="W86" s="8"/>
      <c r="X86" s="8"/>
      <c r="Y86" s="8"/>
      <c r="Z86" s="8"/>
      <c r="AA86" s="8"/>
      <c r="AB86" s="8"/>
      <c r="AC86" s="8"/>
      <c r="AD86" s="8"/>
      <c r="AE86" s="8"/>
      <c r="AF86" s="8"/>
      <c r="AG86" s="8"/>
      <c r="AH86" s="8"/>
      <c r="AI86" s="8"/>
      <c r="AJ86" s="8"/>
      <c r="AK86" s="8"/>
      <c r="AL86" s="8"/>
    </row>
    <row r="87" spans="1:38">
      <c r="A87" s="20"/>
      <c r="B87" s="73" t="s">
        <v>249</v>
      </c>
      <c r="C87" s="73"/>
      <c r="D87" s="73"/>
      <c r="E87" s="73"/>
      <c r="F87" s="72"/>
      <c r="G87" s="72"/>
      <c r="H87" s="72"/>
      <c r="I87" s="72"/>
      <c r="J87" s="72"/>
      <c r="K87" s="72"/>
      <c r="L87" s="72"/>
      <c r="M87" s="72"/>
      <c r="N87" s="72"/>
      <c r="O87" s="72"/>
      <c r="P87" s="8"/>
      <c r="Q87" s="8"/>
      <c r="R87" s="8"/>
      <c r="S87" s="8"/>
      <c r="T87" s="8"/>
      <c r="U87" s="8"/>
      <c r="V87" s="8"/>
      <c r="W87" s="8"/>
      <c r="X87" s="8"/>
      <c r="Y87" s="8"/>
      <c r="Z87" s="8"/>
      <c r="AA87" s="8"/>
      <c r="AB87" s="8"/>
      <c r="AC87" s="8"/>
      <c r="AD87" s="8"/>
      <c r="AE87" s="8"/>
      <c r="AF87" s="8"/>
      <c r="AG87" s="8"/>
      <c r="AH87" s="8"/>
      <c r="AI87" s="8"/>
      <c r="AJ87" s="8"/>
      <c r="AK87" s="8"/>
      <c r="AL87" s="8"/>
    </row>
    <row r="88" spans="1:38">
      <c r="A88" s="20"/>
      <c r="B88" s="20"/>
      <c r="C88" s="20"/>
      <c r="D88" s="20"/>
      <c r="E88" s="20"/>
      <c r="F88" s="20"/>
      <c r="G88" s="20"/>
      <c r="H88" s="20"/>
      <c r="I88" s="20"/>
      <c r="J88" s="20"/>
      <c r="K88" s="20"/>
      <c r="L88" s="20"/>
      <c r="M88" s="20"/>
      <c r="N88" s="20"/>
      <c r="O88" s="20"/>
    </row>
    <row r="89" spans="1:38">
      <c r="A89" s="80" t="s">
        <v>107</v>
      </c>
      <c r="B89" s="20"/>
      <c r="C89" s="20"/>
      <c r="D89" s="20"/>
      <c r="E89" s="20"/>
      <c r="F89" s="20"/>
      <c r="G89" s="20"/>
      <c r="H89" s="20"/>
      <c r="I89" s="20"/>
      <c r="J89" s="20"/>
      <c r="K89" s="20"/>
      <c r="L89" s="20"/>
      <c r="M89" s="20"/>
      <c r="N89" s="20"/>
      <c r="O89" s="20"/>
    </row>
    <row r="90" spans="1:38" ht="24.75">
      <c r="A90" s="108" t="s">
        <v>284</v>
      </c>
      <c r="B90" s="20"/>
      <c r="C90" s="20"/>
      <c r="D90" s="20"/>
      <c r="E90" s="20"/>
      <c r="F90" s="20"/>
      <c r="G90" s="20"/>
      <c r="H90" s="73"/>
      <c r="I90" s="73"/>
      <c r="J90" s="73"/>
      <c r="K90" s="20"/>
      <c r="L90" s="20"/>
      <c r="M90" s="20"/>
      <c r="N90" s="20"/>
      <c r="O90" s="20"/>
    </row>
    <row r="91" spans="1:38">
      <c r="A91" s="20" t="s">
        <v>100</v>
      </c>
      <c r="B91" s="20"/>
      <c r="C91" s="20"/>
      <c r="D91" s="20"/>
      <c r="E91" s="20"/>
      <c r="F91" s="20"/>
      <c r="G91" s="20"/>
      <c r="H91" s="20"/>
      <c r="I91" s="73"/>
      <c r="J91" s="73"/>
      <c r="K91" s="20"/>
      <c r="L91" s="20"/>
      <c r="M91" s="20"/>
      <c r="N91" s="20"/>
      <c r="O91" s="20"/>
    </row>
    <row r="92" spans="1:38">
      <c r="A92" s="20" t="s">
        <v>276</v>
      </c>
      <c r="B92" s="20"/>
      <c r="C92" s="20"/>
      <c r="D92" s="20"/>
      <c r="E92" s="20"/>
      <c r="F92" s="20"/>
      <c r="G92" s="20"/>
      <c r="H92" s="20"/>
      <c r="I92" s="20"/>
      <c r="J92" s="20"/>
      <c r="K92" s="20"/>
      <c r="L92" s="20"/>
      <c r="M92" s="20"/>
      <c r="N92" s="20"/>
      <c r="O92" s="20"/>
    </row>
    <row r="93" spans="1:38" ht="24.75">
      <c r="A93" s="108" t="s">
        <v>263</v>
      </c>
      <c r="B93" s="20"/>
      <c r="C93" s="20"/>
      <c r="D93" s="20"/>
      <c r="E93" s="20"/>
      <c r="F93" s="20"/>
      <c r="G93" s="20"/>
      <c r="H93" s="20"/>
      <c r="I93" s="74"/>
      <c r="J93" s="74"/>
      <c r="K93" s="20"/>
      <c r="L93" s="20"/>
      <c r="M93" s="20"/>
      <c r="N93" s="20"/>
      <c r="O93" s="20"/>
    </row>
    <row r="94" spans="1:38" ht="15" customHeight="1">
      <c r="A94" s="20" t="s">
        <v>108</v>
      </c>
      <c r="B94" s="20"/>
      <c r="C94" s="20"/>
      <c r="D94" s="20"/>
      <c r="E94" s="20"/>
      <c r="F94" s="20"/>
      <c r="G94" s="20"/>
      <c r="H94" s="74"/>
      <c r="I94" s="74"/>
      <c r="J94" s="74"/>
      <c r="K94" s="20"/>
      <c r="L94" s="20"/>
      <c r="M94" s="20"/>
      <c r="N94" s="20"/>
      <c r="O94" s="20"/>
    </row>
    <row r="95" spans="1:38">
      <c r="A95" s="20" t="s">
        <v>109</v>
      </c>
      <c r="B95" s="20"/>
      <c r="C95" s="20"/>
      <c r="D95" s="20"/>
      <c r="E95" s="20"/>
      <c r="F95" s="20"/>
      <c r="G95" s="20"/>
      <c r="H95" s="74"/>
      <c r="I95" s="74"/>
      <c r="J95" s="74"/>
      <c r="K95" s="20"/>
      <c r="L95" s="20"/>
      <c r="M95" s="20"/>
      <c r="N95" s="20"/>
      <c r="O95" s="20"/>
    </row>
    <row r="96" spans="1:38">
      <c r="A96" s="20" t="s">
        <v>110</v>
      </c>
      <c r="B96" s="20"/>
      <c r="C96" s="20"/>
      <c r="D96" s="20"/>
      <c r="E96" s="20"/>
      <c r="F96" s="20"/>
      <c r="G96" s="20"/>
      <c r="H96" s="74"/>
      <c r="I96" s="74"/>
      <c r="J96" s="74"/>
      <c r="K96" s="20"/>
      <c r="L96" s="20"/>
      <c r="M96" s="20"/>
      <c r="N96" s="20"/>
      <c r="O96" s="20"/>
    </row>
    <row r="97" spans="1:15" ht="15" customHeight="1">
      <c r="A97" s="20" t="s">
        <v>111</v>
      </c>
      <c r="B97" s="20"/>
      <c r="C97" s="20"/>
      <c r="D97" s="20"/>
      <c r="E97" s="20"/>
      <c r="F97" s="20"/>
      <c r="G97" s="20"/>
      <c r="H97" s="74"/>
      <c r="I97" s="74"/>
      <c r="J97" s="74"/>
      <c r="K97" s="20"/>
      <c r="L97" s="20"/>
      <c r="M97" s="20"/>
      <c r="N97" s="20"/>
      <c r="O97" s="20"/>
    </row>
    <row r="98" spans="1:15">
      <c r="A98" s="20" t="s">
        <v>112</v>
      </c>
      <c r="B98" s="20"/>
      <c r="C98" s="20"/>
      <c r="D98" s="20"/>
      <c r="E98" s="20"/>
      <c r="F98" s="20"/>
      <c r="G98" s="20"/>
      <c r="H98" s="74"/>
      <c r="I98" s="74"/>
      <c r="J98" s="74"/>
      <c r="K98" s="20"/>
      <c r="L98" s="20"/>
      <c r="M98" s="20"/>
      <c r="N98" s="20"/>
      <c r="O98" s="20"/>
    </row>
    <row r="99" spans="1:15">
      <c r="A99" s="20" t="s">
        <v>113</v>
      </c>
      <c r="B99" s="20"/>
      <c r="C99" s="74"/>
      <c r="D99" s="74"/>
      <c r="E99" s="74"/>
      <c r="F99" s="74"/>
      <c r="G99" s="74"/>
      <c r="H99" s="20"/>
      <c r="I99" s="20"/>
      <c r="J99" s="20"/>
      <c r="K99" s="20"/>
      <c r="L99" s="20"/>
      <c r="M99" s="20"/>
      <c r="N99" s="20"/>
      <c r="O99" s="20"/>
    </row>
    <row r="100" spans="1:15">
      <c r="A100" s="20" t="s">
        <v>285</v>
      </c>
      <c r="B100" s="20"/>
      <c r="C100" s="20"/>
      <c r="D100" s="20"/>
      <c r="E100" s="20"/>
      <c r="F100" s="20"/>
      <c r="G100" s="20"/>
      <c r="H100" s="20"/>
      <c r="I100" s="20"/>
      <c r="J100" s="20"/>
      <c r="K100" s="20"/>
      <c r="L100" s="20"/>
      <c r="M100" s="20"/>
      <c r="N100" s="20"/>
      <c r="O100" s="20"/>
    </row>
    <row r="101" spans="1:15">
      <c r="A101" s="20" t="s">
        <v>286</v>
      </c>
      <c r="B101" s="20"/>
      <c r="C101" s="20"/>
      <c r="D101" s="20"/>
      <c r="E101" s="20"/>
      <c r="F101" s="20"/>
      <c r="G101" s="20"/>
      <c r="H101" s="20"/>
      <c r="I101" s="20"/>
      <c r="J101" s="20"/>
      <c r="K101" s="20"/>
      <c r="L101" s="20"/>
      <c r="M101" s="20"/>
      <c r="N101" s="20"/>
      <c r="O101" s="20"/>
    </row>
    <row r="102" spans="1:15" ht="28.5" customHeight="1">
      <c r="A102" s="108" t="s">
        <v>264</v>
      </c>
      <c r="B102" s="20"/>
      <c r="C102" s="20"/>
      <c r="D102" s="20"/>
      <c r="E102" s="20"/>
      <c r="F102" s="20"/>
      <c r="G102" s="20"/>
      <c r="H102" s="20"/>
      <c r="I102" s="20"/>
      <c r="J102" s="20"/>
      <c r="K102" s="20"/>
      <c r="L102" s="20"/>
      <c r="M102" s="20"/>
      <c r="N102" s="20"/>
      <c r="O102" s="20"/>
    </row>
    <row r="103" spans="1:15">
      <c r="A103" s="20" t="s">
        <v>114</v>
      </c>
      <c r="B103" s="20"/>
      <c r="C103" s="20"/>
      <c r="D103" s="20"/>
      <c r="E103" s="20"/>
      <c r="F103" s="20"/>
      <c r="G103" s="20"/>
      <c r="H103" s="20"/>
      <c r="I103" s="20"/>
      <c r="J103" s="20"/>
      <c r="K103" s="20"/>
      <c r="L103" s="20"/>
      <c r="M103" s="20"/>
      <c r="N103" s="20"/>
      <c r="O103" s="20"/>
    </row>
    <row r="104" spans="1:15">
      <c r="A104" s="20" t="s">
        <v>115</v>
      </c>
      <c r="B104" s="20"/>
      <c r="C104" s="20"/>
      <c r="D104" s="74"/>
      <c r="E104" s="74"/>
      <c r="F104" s="74"/>
      <c r="G104" s="74"/>
      <c r="H104" s="74"/>
      <c r="I104" s="20"/>
      <c r="J104" s="20"/>
      <c r="K104" s="20"/>
      <c r="L104" s="20"/>
      <c r="M104" s="20"/>
      <c r="N104" s="20"/>
      <c r="O104" s="20"/>
    </row>
    <row r="105" spans="1:15">
      <c r="A105" s="20" t="s">
        <v>116</v>
      </c>
      <c r="B105" s="20"/>
      <c r="C105" s="20"/>
      <c r="D105" s="20"/>
      <c r="E105" s="20"/>
      <c r="F105" s="20"/>
      <c r="G105" s="20"/>
      <c r="H105" s="20"/>
      <c r="I105" s="20"/>
      <c r="J105" s="20"/>
      <c r="K105" s="20"/>
      <c r="L105" s="20"/>
      <c r="M105" s="20"/>
      <c r="N105" s="20"/>
      <c r="O105" s="20"/>
    </row>
    <row r="106" spans="1:15">
      <c r="A106" s="20" t="s">
        <v>117</v>
      </c>
      <c r="B106" s="20"/>
      <c r="C106" s="20"/>
      <c r="D106" s="20"/>
      <c r="E106" s="20"/>
      <c r="F106" s="20"/>
      <c r="G106" s="20"/>
      <c r="H106" s="20"/>
      <c r="I106" s="20"/>
      <c r="J106" s="20"/>
      <c r="K106" s="20"/>
      <c r="L106" s="20"/>
      <c r="M106" s="20"/>
      <c r="N106" s="20"/>
      <c r="O106" s="20"/>
    </row>
    <row r="107" spans="1:15">
      <c r="A107" s="20" t="s">
        <v>118</v>
      </c>
      <c r="B107" s="20"/>
      <c r="C107" s="20"/>
      <c r="D107" s="20"/>
      <c r="E107" s="20"/>
      <c r="F107" s="20"/>
      <c r="G107" s="20"/>
      <c r="H107" s="20"/>
      <c r="I107" s="20"/>
      <c r="J107" s="20"/>
      <c r="K107" s="20"/>
      <c r="L107" s="20"/>
      <c r="M107" s="20"/>
      <c r="N107" s="20"/>
      <c r="O107" s="20"/>
    </row>
    <row r="108" spans="1:15">
      <c r="A108" s="20" t="s">
        <v>153</v>
      </c>
      <c r="B108" s="20"/>
      <c r="C108" s="20"/>
      <c r="D108" s="20"/>
      <c r="E108" s="20"/>
      <c r="F108" s="20"/>
      <c r="G108" s="20"/>
      <c r="H108" s="20"/>
      <c r="I108" s="20"/>
      <c r="J108" s="20"/>
      <c r="K108" s="20"/>
      <c r="L108" s="20"/>
      <c r="M108" s="20"/>
      <c r="N108" s="20"/>
      <c r="O108" s="20"/>
    </row>
    <row r="109" spans="1:15">
      <c r="A109" s="20" t="s">
        <v>154</v>
      </c>
      <c r="B109" s="20"/>
      <c r="C109" s="20"/>
      <c r="D109" s="20"/>
      <c r="E109" s="20"/>
      <c r="F109" s="20"/>
      <c r="G109" s="20"/>
      <c r="H109" s="20"/>
      <c r="I109" s="20"/>
      <c r="J109" s="20"/>
      <c r="K109" s="20"/>
      <c r="L109" s="20"/>
      <c r="M109" s="20"/>
      <c r="N109" s="20"/>
      <c r="O109" s="20"/>
    </row>
    <row r="110" spans="1:15">
      <c r="A110" s="20" t="s">
        <v>119</v>
      </c>
      <c r="B110" s="20"/>
      <c r="C110" s="20"/>
      <c r="D110" s="20"/>
      <c r="E110" s="20"/>
      <c r="F110" s="20"/>
      <c r="G110" s="20"/>
      <c r="H110" s="20"/>
      <c r="I110" s="20"/>
      <c r="J110" s="20"/>
      <c r="K110" s="20"/>
      <c r="L110" s="20"/>
      <c r="M110" s="20"/>
      <c r="N110" s="20"/>
      <c r="O110" s="20"/>
    </row>
    <row r="111" spans="1:15">
      <c r="A111" s="20" t="s">
        <v>155</v>
      </c>
      <c r="B111" s="20"/>
      <c r="C111" s="20"/>
      <c r="D111" s="20"/>
      <c r="E111" s="20"/>
      <c r="F111" s="20"/>
      <c r="G111" s="20"/>
      <c r="H111" s="20"/>
      <c r="I111" s="20"/>
      <c r="J111" s="20"/>
      <c r="K111" s="20"/>
      <c r="L111" s="20"/>
      <c r="M111" s="20"/>
      <c r="N111" s="20"/>
      <c r="O111" s="20"/>
    </row>
    <row r="112" spans="1:15">
      <c r="A112" s="20" t="s">
        <v>156</v>
      </c>
      <c r="B112" s="20"/>
      <c r="C112" s="20"/>
      <c r="D112" s="20"/>
      <c r="E112" s="20"/>
      <c r="F112" s="20"/>
      <c r="G112" s="20"/>
      <c r="H112" s="20"/>
      <c r="I112" s="20"/>
      <c r="J112" s="20"/>
      <c r="K112" s="20"/>
      <c r="L112" s="20"/>
      <c r="M112" s="20"/>
      <c r="N112" s="20"/>
      <c r="O112" s="20"/>
    </row>
    <row r="113" spans="1:15">
      <c r="A113" s="20" t="s">
        <v>157</v>
      </c>
      <c r="B113" s="20"/>
      <c r="C113" s="20"/>
      <c r="D113" s="20"/>
      <c r="E113" s="20"/>
      <c r="F113" s="20"/>
      <c r="G113" s="20"/>
      <c r="H113" s="20"/>
      <c r="I113" s="20"/>
      <c r="J113" s="20"/>
      <c r="K113" s="20"/>
      <c r="L113" s="20"/>
      <c r="M113" s="20"/>
      <c r="N113" s="20"/>
      <c r="O113" s="20"/>
    </row>
    <row r="114" spans="1:15">
      <c r="A114" s="20" t="s">
        <v>158</v>
      </c>
      <c r="B114" s="20"/>
      <c r="C114" s="20"/>
      <c r="D114" s="20"/>
      <c r="E114" s="20"/>
      <c r="F114" s="20"/>
      <c r="G114" s="20"/>
      <c r="H114" s="20"/>
      <c r="I114" s="20"/>
      <c r="J114" s="20"/>
      <c r="K114" s="20"/>
      <c r="L114" s="20"/>
      <c r="M114" s="20"/>
      <c r="N114" s="20"/>
      <c r="O114" s="20"/>
    </row>
    <row r="115" spans="1:15" ht="24.75">
      <c r="A115" s="108" t="s">
        <v>265</v>
      </c>
      <c r="B115" s="20"/>
      <c r="C115" s="20"/>
      <c r="D115" s="20"/>
      <c r="E115" s="20"/>
      <c r="F115" s="20"/>
      <c r="G115" s="20"/>
      <c r="H115" s="20"/>
      <c r="I115" s="20"/>
      <c r="J115" s="20"/>
      <c r="K115" s="20"/>
      <c r="L115" s="20"/>
      <c r="M115" s="20"/>
      <c r="N115" s="20"/>
      <c r="O115" s="20"/>
    </row>
    <row r="116" spans="1:15" ht="24.75">
      <c r="A116" s="108" t="s">
        <v>266</v>
      </c>
      <c r="B116" s="20"/>
      <c r="C116" s="20"/>
      <c r="D116" s="20"/>
      <c r="E116" s="20"/>
      <c r="F116" s="20"/>
      <c r="G116" s="20"/>
      <c r="H116" s="20"/>
      <c r="I116" s="20"/>
      <c r="J116" s="20"/>
      <c r="K116" s="20"/>
      <c r="L116" s="20"/>
      <c r="M116" s="20"/>
      <c r="N116" s="20"/>
      <c r="O116" s="20"/>
    </row>
    <row r="117" spans="1:15">
      <c r="A117" s="20" t="s">
        <v>159</v>
      </c>
      <c r="B117" s="20"/>
      <c r="C117" s="20"/>
      <c r="D117" s="20"/>
      <c r="E117" s="20"/>
      <c r="F117" s="20"/>
      <c r="G117" s="20"/>
      <c r="H117" s="20"/>
      <c r="I117" s="20"/>
      <c r="J117" s="20"/>
      <c r="K117" s="20"/>
      <c r="L117" s="20"/>
      <c r="M117" s="20"/>
      <c r="N117" s="20"/>
      <c r="O117" s="20"/>
    </row>
    <row r="118" spans="1:15">
      <c r="A118" s="20" t="s">
        <v>160</v>
      </c>
      <c r="B118" s="20"/>
      <c r="C118" s="20"/>
      <c r="D118" s="20"/>
      <c r="E118" s="20"/>
      <c r="F118" s="20"/>
      <c r="G118" s="20"/>
      <c r="H118" s="20"/>
      <c r="I118" s="20"/>
      <c r="J118" s="20"/>
      <c r="K118" s="20"/>
      <c r="L118" s="20"/>
      <c r="M118" s="20"/>
      <c r="N118" s="20"/>
      <c r="O118" s="20"/>
    </row>
    <row r="119" spans="1:15">
      <c r="A119" s="20" t="s">
        <v>161</v>
      </c>
      <c r="B119" s="20"/>
      <c r="C119" s="20"/>
      <c r="D119" s="20"/>
      <c r="E119" s="20"/>
      <c r="F119" s="20"/>
      <c r="G119" s="20"/>
      <c r="H119" s="20"/>
      <c r="I119" s="20"/>
      <c r="J119" s="20"/>
      <c r="K119" s="20"/>
      <c r="L119" s="20"/>
      <c r="M119" s="20"/>
      <c r="N119" s="20"/>
      <c r="O119" s="20"/>
    </row>
    <row r="120" spans="1:15">
      <c r="A120" s="20" t="s">
        <v>162</v>
      </c>
      <c r="B120" s="20"/>
      <c r="C120" s="20"/>
      <c r="D120" s="20"/>
      <c r="E120" s="20"/>
      <c r="F120" s="20"/>
      <c r="G120" s="20"/>
      <c r="H120" s="20"/>
      <c r="I120" s="20"/>
      <c r="J120" s="20"/>
      <c r="K120" s="20"/>
      <c r="L120" s="20"/>
      <c r="M120" s="20"/>
      <c r="N120" s="20"/>
      <c r="O120" s="20"/>
    </row>
    <row r="121" spans="1:15">
      <c r="A121" s="20" t="s">
        <v>163</v>
      </c>
      <c r="B121" s="20"/>
      <c r="C121" s="20"/>
      <c r="D121" s="20"/>
      <c r="E121" s="20"/>
      <c r="F121" s="20"/>
      <c r="G121" s="20"/>
      <c r="H121" s="20"/>
      <c r="I121" s="20"/>
      <c r="J121" s="20"/>
      <c r="K121" s="20"/>
      <c r="L121" s="20"/>
      <c r="M121" s="20"/>
      <c r="N121" s="20"/>
      <c r="O121" s="20"/>
    </row>
    <row r="122" spans="1:15" ht="24.75">
      <c r="A122" s="108" t="s">
        <v>267</v>
      </c>
      <c r="B122" s="20"/>
      <c r="C122" s="20"/>
      <c r="D122" s="20"/>
      <c r="E122" s="20"/>
      <c r="F122" s="20"/>
      <c r="G122" s="20"/>
      <c r="H122" s="20"/>
      <c r="I122" s="20"/>
      <c r="J122" s="20"/>
      <c r="K122" s="20"/>
      <c r="L122" s="20"/>
      <c r="M122" s="20"/>
      <c r="N122" s="20"/>
      <c r="O122" s="20"/>
    </row>
    <row r="123" spans="1:15">
      <c r="A123" s="20" t="s">
        <v>164</v>
      </c>
      <c r="B123" s="20"/>
      <c r="C123" s="20"/>
      <c r="D123" s="20"/>
      <c r="E123" s="20"/>
      <c r="F123" s="20"/>
      <c r="G123" s="20"/>
      <c r="H123" s="20"/>
      <c r="I123" s="20"/>
      <c r="J123" s="20"/>
      <c r="K123" s="20"/>
      <c r="L123" s="20"/>
      <c r="M123" s="20"/>
      <c r="N123" s="20"/>
      <c r="O123" s="20"/>
    </row>
    <row r="124" spans="1:15" ht="24.75">
      <c r="A124" s="108" t="s">
        <v>268</v>
      </c>
      <c r="B124" s="20"/>
      <c r="C124" s="20"/>
      <c r="D124" s="20"/>
      <c r="E124" s="20"/>
      <c r="F124" s="20"/>
      <c r="G124" s="20"/>
      <c r="H124" s="20"/>
      <c r="I124" s="20"/>
      <c r="J124" s="20"/>
      <c r="K124" s="20"/>
      <c r="L124" s="20"/>
      <c r="M124" s="20"/>
      <c r="N124" s="20"/>
      <c r="O124" s="20"/>
    </row>
    <row r="125" spans="1:15">
      <c r="A125" s="20" t="s">
        <v>165</v>
      </c>
      <c r="B125" s="20"/>
      <c r="C125" s="20"/>
      <c r="D125" s="20"/>
      <c r="E125" s="20"/>
      <c r="F125" s="20"/>
      <c r="G125" s="20"/>
      <c r="H125" s="20"/>
      <c r="I125" s="20"/>
      <c r="J125" s="20"/>
      <c r="K125" s="20"/>
      <c r="L125" s="20"/>
      <c r="M125" s="20"/>
      <c r="N125" s="20"/>
      <c r="O125" s="20"/>
    </row>
    <row r="126" spans="1:15">
      <c r="A126" s="20" t="s">
        <v>166</v>
      </c>
      <c r="B126" s="20"/>
      <c r="C126" s="20"/>
      <c r="D126" s="20"/>
      <c r="E126" s="20"/>
      <c r="F126" s="20"/>
      <c r="G126" s="20"/>
      <c r="H126" s="20"/>
      <c r="I126" s="20"/>
      <c r="J126" s="20"/>
      <c r="K126" s="20"/>
      <c r="L126" s="20"/>
      <c r="M126" s="20"/>
      <c r="N126" s="20"/>
      <c r="O126" s="20"/>
    </row>
  </sheetData>
  <sheetProtection algorithmName="SHA-512" hashValue="6qKkrBVm2bfqUmw3WUvIjLS4bPqEMYoHX9/XYm1W1i4Ct0BeWg4xiz5b1mzkCP1humLP+T0nluCXCDJwU0rLUw==" saltValue="L8CQsPe+3h8Jh6907HEXpg==" spinCount="100000" sheet="1" insertColumns="0" insertRows="0" deleteColumns="0" deleteRows="0"/>
  <protectedRanges>
    <protectedRange sqref="C2:C10" name="Range1"/>
  </protectedRanges>
  <dataValidations count="1">
    <dataValidation type="list" allowBlank="1" showInputMessage="1" showErrorMessage="1" sqref="C10 J10" xr:uid="{73BE040C-912C-4AE2-90E6-1E69F1D5F431}">
      <formula1>$A$90:$A$126</formula1>
    </dataValidation>
  </dataValidations>
  <pageMargins left="0.7" right="0.7" top="0.75" bottom="0.75" header="0.3" footer="0.3"/>
  <pageSetup scale="26" pageOrder="overThenDown" orientation="landscape" r:id="rId1"/>
  <colBreaks count="2" manualBreakCount="2">
    <brk id="8" max="1048575" man="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66FF-FC7F-42BB-8A3A-283F77A4EE14}">
  <sheetPr>
    <pageSetUpPr fitToPage="1"/>
  </sheetPr>
  <dimension ref="A1:O93"/>
  <sheetViews>
    <sheetView view="pageBreakPreview" zoomScaleNormal="100" zoomScaleSheetLayoutView="100" workbookViewId="0">
      <selection activeCell="C2" sqref="C2"/>
    </sheetView>
  </sheetViews>
  <sheetFormatPr defaultColWidth="9.140625" defaultRowHeight="15"/>
  <cols>
    <col min="1" max="1" width="48" style="6" bestFit="1" customWidth="1"/>
    <col min="2" max="2" width="26" style="6" customWidth="1"/>
    <col min="3" max="8" width="20.5703125" style="6" customWidth="1"/>
    <col min="9" max="9" width="25.140625" style="6" bestFit="1" customWidth="1"/>
    <col min="10" max="15" width="20.5703125" style="6" customWidth="1"/>
    <col min="16" max="16384" width="9.140625" style="6"/>
  </cols>
  <sheetData>
    <row r="1" spans="1:15" ht="19.5" thickBot="1">
      <c r="A1" s="19" t="s">
        <v>250</v>
      </c>
    </row>
    <row r="2" spans="1:15">
      <c r="A2" s="20"/>
      <c r="B2" s="21" t="s">
        <v>3</v>
      </c>
      <c r="C2" s="22" t="s">
        <v>137</v>
      </c>
      <c r="D2" s="23"/>
      <c r="E2" s="23"/>
      <c r="F2" s="23"/>
      <c r="G2" s="23"/>
      <c r="H2" s="24"/>
      <c r="I2" s="21" t="s">
        <v>3</v>
      </c>
      <c r="J2" s="22" t="s">
        <v>137</v>
      </c>
      <c r="K2" s="23"/>
      <c r="L2" s="23"/>
      <c r="M2" s="23"/>
      <c r="N2" s="23"/>
      <c r="O2" s="24"/>
    </row>
    <row r="3" spans="1:15">
      <c r="A3" s="20"/>
      <c r="B3" s="25" t="s">
        <v>194</v>
      </c>
      <c r="C3" s="26"/>
      <c r="D3" s="27"/>
      <c r="E3" s="27"/>
      <c r="F3" s="27"/>
      <c r="G3" s="27"/>
      <c r="H3" s="28"/>
      <c r="I3" s="25" t="s">
        <v>190</v>
      </c>
      <c r="J3" s="26"/>
      <c r="K3" s="27"/>
      <c r="L3" s="27"/>
      <c r="M3" s="27"/>
      <c r="N3" s="27"/>
      <c r="O3" s="28"/>
    </row>
    <row r="4" spans="1:15">
      <c r="A4" s="20"/>
      <c r="B4" s="25" t="s">
        <v>187</v>
      </c>
      <c r="C4" s="26"/>
      <c r="D4" s="27"/>
      <c r="E4" s="27"/>
      <c r="F4" s="27"/>
      <c r="G4" s="27"/>
      <c r="H4" s="28"/>
      <c r="I4" s="25" t="s">
        <v>187</v>
      </c>
      <c r="J4" s="26"/>
      <c r="K4" s="27"/>
      <c r="L4" s="27"/>
      <c r="M4" s="27"/>
      <c r="N4" s="27"/>
      <c r="O4" s="28"/>
    </row>
    <row r="5" spans="1:15">
      <c r="A5" s="20"/>
      <c r="B5" s="29" t="s">
        <v>195</v>
      </c>
      <c r="C5" s="30">
        <v>8760</v>
      </c>
      <c r="D5" s="27"/>
      <c r="E5" s="27"/>
      <c r="F5" s="27"/>
      <c r="G5" s="27"/>
      <c r="H5" s="28"/>
      <c r="I5" s="29" t="s">
        <v>195</v>
      </c>
      <c r="J5" s="30">
        <v>8760</v>
      </c>
      <c r="K5" s="27"/>
      <c r="L5" s="27"/>
      <c r="M5" s="27"/>
      <c r="N5" s="27"/>
      <c r="O5" s="28"/>
    </row>
    <row r="6" spans="1:15">
      <c r="A6" s="20"/>
      <c r="B6" s="29" t="s">
        <v>196</v>
      </c>
      <c r="C6" s="30"/>
      <c r="D6" s="27"/>
      <c r="E6" s="27"/>
      <c r="F6" s="27"/>
      <c r="G6" s="27"/>
      <c r="H6" s="28"/>
      <c r="I6" s="29" t="s">
        <v>196</v>
      </c>
      <c r="J6" s="30"/>
      <c r="K6" s="27"/>
      <c r="L6" s="27"/>
      <c r="M6" s="27"/>
      <c r="N6" s="27"/>
      <c r="O6" s="28"/>
    </row>
    <row r="7" spans="1:15">
      <c r="A7" s="20"/>
      <c r="B7" s="29" t="s">
        <v>188</v>
      </c>
      <c r="C7" s="30"/>
      <c r="D7" s="27"/>
      <c r="E7" s="27"/>
      <c r="F7" s="27"/>
      <c r="G7" s="27"/>
      <c r="H7" s="28"/>
      <c r="I7" s="29" t="s">
        <v>188</v>
      </c>
      <c r="J7" s="30"/>
      <c r="K7" s="27"/>
      <c r="L7" s="27"/>
      <c r="M7" s="27"/>
      <c r="N7" s="27"/>
      <c r="O7" s="28"/>
    </row>
    <row r="8" spans="1:15">
      <c r="A8" s="20"/>
      <c r="B8" s="29" t="s">
        <v>189</v>
      </c>
      <c r="C8" s="30"/>
      <c r="D8" s="27"/>
      <c r="E8" s="27"/>
      <c r="F8" s="27"/>
      <c r="G8" s="27"/>
      <c r="H8" s="28"/>
      <c r="I8" s="29" t="s">
        <v>189</v>
      </c>
      <c r="J8" s="30"/>
      <c r="K8" s="27"/>
      <c r="L8" s="27"/>
      <c r="M8" s="27"/>
      <c r="N8" s="27"/>
      <c r="O8" s="28"/>
    </row>
    <row r="9" spans="1:15" ht="15.75" thickBot="1">
      <c r="A9" s="20"/>
      <c r="B9" s="31" t="s">
        <v>6</v>
      </c>
      <c r="C9" s="32"/>
      <c r="D9" s="33"/>
      <c r="E9" s="33"/>
      <c r="F9" s="33"/>
      <c r="G9" s="33"/>
      <c r="H9" s="34"/>
      <c r="I9" s="85" t="s">
        <v>6</v>
      </c>
      <c r="J9" s="32"/>
      <c r="K9" s="33"/>
      <c r="L9" s="33"/>
      <c r="M9" s="33"/>
      <c r="N9" s="33"/>
      <c r="O9" s="34"/>
    </row>
    <row r="10" spans="1:15" s="78" customFormat="1" ht="26.25" thickBot="1">
      <c r="A10" s="82" t="s">
        <v>0</v>
      </c>
      <c r="B10" s="75" t="s">
        <v>213</v>
      </c>
      <c r="C10" s="75" t="s">
        <v>186</v>
      </c>
      <c r="D10" s="75" t="s">
        <v>212</v>
      </c>
      <c r="E10" s="75" t="s">
        <v>210</v>
      </c>
      <c r="F10" s="76" t="s">
        <v>182</v>
      </c>
      <c r="G10" s="76" t="s">
        <v>2</v>
      </c>
      <c r="H10" s="77" t="s">
        <v>239</v>
      </c>
      <c r="I10" s="75" t="s">
        <v>213</v>
      </c>
      <c r="J10" s="75" t="s">
        <v>186</v>
      </c>
      <c r="K10" s="75" t="s">
        <v>212</v>
      </c>
      <c r="L10" s="75" t="s">
        <v>210</v>
      </c>
      <c r="M10" s="76" t="s">
        <v>182</v>
      </c>
      <c r="N10" s="76" t="s">
        <v>2</v>
      </c>
      <c r="O10" s="77" t="s">
        <v>239</v>
      </c>
    </row>
    <row r="11" spans="1:15">
      <c r="A11" s="35" t="s">
        <v>8</v>
      </c>
      <c r="B11" s="36" t="str">
        <f>IFERROR(INDEX('Emission Factors'!$A$2:$CH$104,MATCH($A11,'Emission Factors'!$A$2:$A$104,0),MATCH(C$9,'Emission Factors'!$A$2:$CH$2,0)),"")</f>
        <v/>
      </c>
      <c r="C11" s="37"/>
      <c r="D11" s="38"/>
      <c r="E11" s="39" t="e">
        <f>IF(C11&gt;0,C11,B11)*C$4*C$7</f>
        <v>#VALUE!</v>
      </c>
      <c r="F11" s="39" t="e">
        <f>IF(C11&gt;0,C11,B11)*C$4*C$7*(1-D11)</f>
        <v>#VALUE!</v>
      </c>
      <c r="G11" s="39" t="e">
        <f>IF(C11&gt;0,C11,B11)*C$4*C$7*C$5/2000</f>
        <v>#VALUE!</v>
      </c>
      <c r="H11" s="40" t="e">
        <f>IF(C11&gt;0,C11,B11)*C$4*C$7*(1-D11)*C$6/2000</f>
        <v>#VALUE!</v>
      </c>
      <c r="I11" s="36" t="str">
        <f>IFERROR(INDEX('Emission Factors'!$A$2:$CH$104,MATCH($A11,'Emission Factors'!$A$2:$A$104,0),MATCH(J$9,'Emission Factors'!$A$2:$CH$2,0)),"")</f>
        <v/>
      </c>
      <c r="J11" s="37"/>
      <c r="K11" s="86"/>
      <c r="L11" s="39" t="e">
        <f>IF(J11&gt;0, J11,I11)*J$4*J$7</f>
        <v>#VALUE!</v>
      </c>
      <c r="M11" s="39" t="e">
        <f>IF(J11&gt;0,J11,I11)*J$4*J$7*(1-K11)</f>
        <v>#VALUE!</v>
      </c>
      <c r="N11" s="39" t="e">
        <f>IF(J11&gt;0,J11,I11)*J$4*J$7*J$5/2000</f>
        <v>#VALUE!</v>
      </c>
      <c r="O11" s="41" t="e">
        <f>IF(J11&gt;0,J11,I11)*J$4*J$7*(1-K11)*J$6/2000</f>
        <v>#VALUE!</v>
      </c>
    </row>
    <row r="12" spans="1:15">
      <c r="A12" s="42" t="s">
        <v>9</v>
      </c>
      <c r="B12" s="43" t="str">
        <f>IFERROR(INDEX('Emission Factors'!$A$2:$CH$104,MATCH($A12,'Emission Factors'!$A$2:$A$104,0),MATCH(C$9,'Emission Factors'!$A$2:$CH$2,0)),"")</f>
        <v/>
      </c>
      <c r="C12" s="44"/>
      <c r="D12" s="45"/>
      <c r="E12" s="46" t="e">
        <f>IF(C12&gt;0,C12,B12)*C$4*C$7</f>
        <v>#VALUE!</v>
      </c>
      <c r="F12" s="46" t="e">
        <f>IF(C12&gt;0,C12,B12)*C$4*C$7*(1-D12)</f>
        <v>#VALUE!</v>
      </c>
      <c r="G12" s="46" t="e">
        <f>IF(C12&gt;0,C12,B12)*C$4*C$7*C$5/2000</f>
        <v>#VALUE!</v>
      </c>
      <c r="H12" s="47" t="e">
        <f>IF(C12&gt;0,C12,B12)*C$4*C$7*(1-D12)*C$6/2000</f>
        <v>#VALUE!</v>
      </c>
      <c r="I12" s="43" t="str">
        <f>IFERROR(INDEX('Emission Factors'!$A$2:$CH$104,MATCH($A12,'Emission Factors'!$A$2:$A$104,0),MATCH(J$9,'Emission Factors'!$A$2:$CH$2,0)),"")</f>
        <v/>
      </c>
      <c r="J12" s="44"/>
      <c r="K12" s="87"/>
      <c r="L12" s="46" t="e">
        <f>IF(J12&gt;0, J12,I12)*J$4*J$7</f>
        <v>#VALUE!</v>
      </c>
      <c r="M12" s="46" t="e">
        <f>IF(J12&gt;0,J12,I12)*J$4*J$7*(1-K12)</f>
        <v>#VALUE!</v>
      </c>
      <c r="N12" s="46" t="e">
        <f>IF(J12&gt;0,J12,I12)*J$4*J$7*J$5/2000</f>
        <v>#VALUE!</v>
      </c>
      <c r="O12" s="48" t="e">
        <f>IF(J12&gt;0,J12,I12)*J$4*J$7*(1-K12)*J$6/2000</f>
        <v>#VALUE!</v>
      </c>
    </row>
    <row r="13" spans="1:15">
      <c r="A13" s="42" t="s">
        <v>10</v>
      </c>
      <c r="B13" s="43" t="str">
        <f>IFERROR(INDEX('Emission Factors'!$A$2:$CH$104,MATCH($A13,'Emission Factors'!$A$2:$A$104,0),MATCH(C$9,'Emission Factors'!$A$2:$CH$2,0)),"")</f>
        <v/>
      </c>
      <c r="C13" s="44"/>
      <c r="D13" s="45"/>
      <c r="E13" s="46" t="e">
        <f>IF(C13&gt;0,C13,B13)*C$4*C$7</f>
        <v>#VALUE!</v>
      </c>
      <c r="F13" s="46" t="e">
        <f>IF(C13&gt;0,C13,B13)*C$4*C$7*(1-D13)</f>
        <v>#VALUE!</v>
      </c>
      <c r="G13" s="46" t="e">
        <f>IF(C13&gt;0,C13,B13)*C$4*C$7*C$5/2000</f>
        <v>#VALUE!</v>
      </c>
      <c r="H13" s="47" t="e">
        <f>IF(C13&gt;0,C13,B13)*C$4*C$7*(1-D13)*C$6/2000</f>
        <v>#VALUE!</v>
      </c>
      <c r="I13" s="43" t="str">
        <f>IFERROR(INDEX('Emission Factors'!$A$2:$CH$104,MATCH($A13,'Emission Factors'!$A$2:$A$104,0),MATCH(J$9,'Emission Factors'!$A$2:$CH$2,0)),"")</f>
        <v/>
      </c>
      <c r="J13" s="44"/>
      <c r="K13" s="87"/>
      <c r="L13" s="46" t="e">
        <f>IF(J13&gt;0, J13,I13)*J$4*J$7</f>
        <v>#VALUE!</v>
      </c>
      <c r="M13" s="46" t="e">
        <f>IF(J13&gt;0,J13,I13)*J$4*J$7*(1-K13)</f>
        <v>#VALUE!</v>
      </c>
      <c r="N13" s="46" t="e">
        <f>IF(J13&gt;0,J13,I13)*J$4*J$7*J$5/2000</f>
        <v>#VALUE!</v>
      </c>
      <c r="O13" s="48" t="e">
        <f>IF(J13&gt;0,J13,I13)*J$4*J$7*(1-K13)*J$6/2000</f>
        <v>#VALUE!</v>
      </c>
    </row>
    <row r="14" spans="1:15">
      <c r="A14" s="42" t="s">
        <v>11</v>
      </c>
      <c r="B14" s="43" t="str">
        <f>IFERROR(INDEX('Emission Factors'!$A$2:$CH$104,MATCH($A14,'Emission Factors'!$A$2:$A$104,0),MATCH(C$9,'Emission Factors'!$A$2:$CH$2,0)),"")</f>
        <v/>
      </c>
      <c r="C14" s="44"/>
      <c r="D14" s="45"/>
      <c r="E14" s="46" t="e">
        <f>IF(C14&gt;0,C14,B14)*C$4</f>
        <v>#VALUE!</v>
      </c>
      <c r="F14" s="46" t="e">
        <f>IF(C14&gt;0,C14,B14)*C$4*(1-D14)</f>
        <v>#VALUE!</v>
      </c>
      <c r="G14" s="46" t="e">
        <f>IF(C14&gt;0,C14,B14)*C$4*C$5/2000</f>
        <v>#VALUE!</v>
      </c>
      <c r="H14" s="47" t="e">
        <f>IF(C14&gt;0,C14,B14)*C$4*(1-D14)*C$6/2000</f>
        <v>#VALUE!</v>
      </c>
      <c r="I14" s="43" t="str">
        <f>IFERROR(INDEX('Emission Factors'!$A$2:$CH$104,MATCH($A14,'Emission Factors'!$A$2:$A$104,0),MATCH(J$9,'Emission Factors'!$A$2:$CH$2,0)),"")</f>
        <v/>
      </c>
      <c r="J14" s="44"/>
      <c r="K14" s="87"/>
      <c r="L14" s="46" t="e">
        <f>IF(J14&gt;0,J14,I14)*J$4</f>
        <v>#VALUE!</v>
      </c>
      <c r="M14" s="46" t="e">
        <f>IF(J14&gt;0,J14,I14)*J$4*(1-K14)</f>
        <v>#VALUE!</v>
      </c>
      <c r="N14" s="46" t="e">
        <f>IF(J14&gt;0,J14,I14)*J$4*J$5/2000</f>
        <v>#VALUE!</v>
      </c>
      <c r="O14" s="48" t="e">
        <f>IF(J14&gt;0,J14,I14)*J$4*(1-K14)*J$6/2000</f>
        <v>#VALUE!</v>
      </c>
    </row>
    <row r="15" spans="1:15">
      <c r="A15" s="42" t="s">
        <v>12</v>
      </c>
      <c r="B15" s="43" t="str">
        <f>IFERROR(INDEX('Emission Factors'!$A$2:$CH$104,MATCH($A15,'Emission Factors'!$A$2:$A$104,0),MATCH(C$9,'Emission Factors'!$A$2:$CH$2,0)),"")</f>
        <v/>
      </c>
      <c r="C15" s="44"/>
      <c r="D15" s="45"/>
      <c r="E15" s="46" t="e">
        <f>IF(C15&gt;0,C15,B15)*C$4</f>
        <v>#VALUE!</v>
      </c>
      <c r="F15" s="46" t="e">
        <f>IF(C15&gt;0,C15,B15)*C$4*(1-D15)</f>
        <v>#VALUE!</v>
      </c>
      <c r="G15" s="46" t="e">
        <f>IF(C15&gt;0,C15,B15)*C$4*C$5/2000</f>
        <v>#VALUE!</v>
      </c>
      <c r="H15" s="47" t="e">
        <f>IF(C15&gt;0,C15,B15)*C$4*(1-D15)*C$6/2000</f>
        <v>#VALUE!</v>
      </c>
      <c r="I15" s="43" t="str">
        <f>IFERROR(INDEX('Emission Factors'!$A$2:$CH$104,MATCH($A15,'Emission Factors'!$A$2:$A$104,0),MATCH(J$9,'Emission Factors'!$A$2:$CH$2,0)),"")</f>
        <v/>
      </c>
      <c r="J15" s="44"/>
      <c r="K15" s="87"/>
      <c r="L15" s="46" t="e">
        <f>IF(J15&gt;0,J15,I15)*J$4</f>
        <v>#VALUE!</v>
      </c>
      <c r="M15" s="46" t="e">
        <f>IF(J15&gt;0,J15,I15)*J$4*(1-K15)</f>
        <v>#VALUE!</v>
      </c>
      <c r="N15" s="46" t="e">
        <f>IF(J15&gt;0,J15,I15)*J$4*J$5/2000</f>
        <v>#VALUE!</v>
      </c>
      <c r="O15" s="48" t="e">
        <f>IF(J15&gt;0,J15,I15)*J$4*(1-K15)*J$6/2000</f>
        <v>#VALUE!</v>
      </c>
    </row>
    <row r="16" spans="1:15">
      <c r="A16" s="42" t="s">
        <v>13</v>
      </c>
      <c r="B16" s="43" t="str">
        <f>IFERROR(INDEX('Emission Factors'!$A$2:$CH$104,MATCH($A16,'Emission Factors'!$A$2:$A$104,0),MATCH(C$9,'Emission Factors'!$A$2:$CH$2,0)),"")</f>
        <v/>
      </c>
      <c r="C16" s="44"/>
      <c r="D16" s="45"/>
      <c r="E16" s="46" t="e">
        <f>IF(C16&gt;0,C16,B16)*C$4*IF(COUNTIF(C$9,"FBC"),1,C$8)</f>
        <v>#VALUE!</v>
      </c>
      <c r="F16" s="46" t="e">
        <f>IF(C16&gt;0,C16,B16)*C$4*IF(COUNTIF(C$9,"FBC"),1,C$8)*(1-D16)</f>
        <v>#VALUE!</v>
      </c>
      <c r="G16" s="46" t="e">
        <f>IF(C16&gt;0,C16,B16)*C$4*IF(COUNTIF(C$9,"FBC"),1,C$8)*C$5/2000</f>
        <v>#VALUE!</v>
      </c>
      <c r="H16" s="47" t="e">
        <f>IF(C16&gt;0,C16,B16)*C$4*IF(COUNTIF(C$9,"FBC"),1,C$8)*(1-D16)*C$6/2000</f>
        <v>#VALUE!</v>
      </c>
      <c r="I16" s="43" t="str">
        <f>IFERROR(INDEX('Emission Factors'!$A$2:$CH$104,MATCH($A16,'Emission Factors'!$A$2:$A$104,0),MATCH(J$9,'Emission Factors'!$A$2:$CH$2,0)),"")</f>
        <v/>
      </c>
      <c r="J16" s="44"/>
      <c r="K16" s="87"/>
      <c r="L16" s="46" t="e">
        <f>IF(J16&gt;0,J16,I16)*J$4*IF(COUNTIF(J$9,"FBC"),1,J$8)</f>
        <v>#VALUE!</v>
      </c>
      <c r="M16" s="46" t="e">
        <f>IF(J16&gt;0,J16,I16)*J$4*IF(COUNTIF(J$9,"FBC"),1,J$8)*(1-K16)</f>
        <v>#VALUE!</v>
      </c>
      <c r="N16" s="46" t="e">
        <f>IF(J16&gt;0,J16,I16)*J$4*IF(COUNTIF(J$9,"FBC"),1,J$8)*J$5/2000</f>
        <v>#VALUE!</v>
      </c>
      <c r="O16" s="48" t="e">
        <f>IF(J16&gt;0,J16,I16)*J$4*IF(COUNTIF(J$9,"FBC"),1,J$8)*(1-K16)*J$6/2000</f>
        <v>#VALUE!</v>
      </c>
    </row>
    <row r="17" spans="1:15">
      <c r="A17" s="42" t="s">
        <v>14</v>
      </c>
      <c r="B17" s="43" t="str">
        <f>IFERROR(INDEX('Emission Factors'!$A$2:$CH$104,MATCH($A17,'Emission Factors'!$A$2:$A$104,0),MATCH(C$9,'Emission Factors'!$A$2:$CH$2,0)),"")</f>
        <v/>
      </c>
      <c r="C17" s="44"/>
      <c r="D17" s="45"/>
      <c r="E17" s="46" t="e">
        <f>IF(C17&gt;0,C17,B17)*C$4</f>
        <v>#VALUE!</v>
      </c>
      <c r="F17" s="46" t="e">
        <f>IF(C17&gt;0,C17,B17)*C$4*(1-D17)</f>
        <v>#VALUE!</v>
      </c>
      <c r="G17" s="46" t="e">
        <f>IF(C17&gt;0,C17,B17)*C$4*C$5/2000</f>
        <v>#VALUE!</v>
      </c>
      <c r="H17" s="47" t="e">
        <f>IF(C17&gt;0,C17,B17)*C$4*(1-D17)*C$6/2000</f>
        <v>#VALUE!</v>
      </c>
      <c r="I17" s="43" t="str">
        <f>IFERROR(INDEX('Emission Factors'!$A$2:$CH$104,MATCH($A17,'Emission Factors'!$A$2:$A$104,0),MATCH(J$9,'Emission Factors'!$A$2:$CH$2,0)),"")</f>
        <v/>
      </c>
      <c r="J17" s="44"/>
      <c r="K17" s="87"/>
      <c r="L17" s="46" t="e">
        <f>IF(J17&gt;0,J17,I17)*J$4</f>
        <v>#VALUE!</v>
      </c>
      <c r="M17" s="46" t="e">
        <f>IF(J17&gt;0,J17,I17)*J$4*(1-K17)</f>
        <v>#VALUE!</v>
      </c>
      <c r="N17" s="46" t="e">
        <f>IF(J17&gt;0,J17,I17)*J$4*J$5/2000</f>
        <v>#VALUE!</v>
      </c>
      <c r="O17" s="48" t="e">
        <f>IF(J17&gt;0,J17,I17)*J$4*(1-K17)*J$6/2000</f>
        <v>#VALUE!</v>
      </c>
    </row>
    <row r="18" spans="1:15">
      <c r="A18" s="42" t="s">
        <v>19</v>
      </c>
      <c r="B18" s="43" t="str">
        <f>IFERROR(INDEX('Emission Factors'!$A$2:$CH$104,MATCH($A18,'Emission Factors'!$A$2:$A$104,0),MATCH(C$9,'Emission Factors'!$A$2:$CH$2,0)),"")</f>
        <v/>
      </c>
      <c r="C18" s="44"/>
      <c r="D18" s="45"/>
      <c r="E18" s="46" t="e">
        <f>IF(C18&gt;0,C18,B18)*C$4</f>
        <v>#VALUE!</v>
      </c>
      <c r="F18" s="46" t="e">
        <f>IF(C18&gt;0,C18,B18)*C$4*(1-D18)</f>
        <v>#VALUE!</v>
      </c>
      <c r="G18" s="46" t="e">
        <f>IF(C18&gt;0,C18,B18)*C$4*C$5/2000</f>
        <v>#VALUE!</v>
      </c>
      <c r="H18" s="47" t="e">
        <f>IF(C18&gt;0,C18,B18)*C$4*(1-D18)*C$6/2000</f>
        <v>#VALUE!</v>
      </c>
      <c r="I18" s="43" t="str">
        <f>IFERROR(INDEX('Emission Factors'!$A$2:$CH$104,MATCH($A18,'Emission Factors'!$A$2:$A$104,0),MATCH(J$9,'Emission Factors'!$A$2:$CH$2,0)),"")</f>
        <v/>
      </c>
      <c r="J18" s="44"/>
      <c r="K18" s="87"/>
      <c r="L18" s="46" t="e">
        <f>IF(J18&gt;0,J18,I18)*J$4</f>
        <v>#VALUE!</v>
      </c>
      <c r="M18" s="46" t="e">
        <f>IF(J18&gt;0,J18,I18)*J$4*(1-K18)</f>
        <v>#VALUE!</v>
      </c>
      <c r="N18" s="46" t="e">
        <f>IF(J18&gt;0,J18,I18)*J$4*J$5/2000</f>
        <v>#VALUE!</v>
      </c>
      <c r="O18" s="48" t="e">
        <f>IF(J18&gt;0,J18,I18)*J$4*(1-K18)*J$6/2000</f>
        <v>#VALUE!</v>
      </c>
    </row>
    <row r="19" spans="1:15" ht="15.75" thickBot="1">
      <c r="A19" s="49" t="s">
        <v>20</v>
      </c>
      <c r="B19" s="50" t="str">
        <f>IFERROR(INDEX('Emission Factors'!$A$2:$CH$104,MATCH($A19,'Emission Factors'!$A$2:$A$104,0),MATCH(C$9,'Emission Factors'!$A$2:$CH$2,0)),"")</f>
        <v/>
      </c>
      <c r="C19" s="51"/>
      <c r="D19" s="52"/>
      <c r="E19" s="53" t="e">
        <f>IF(C19&gt;0,C19,B19)*C$4</f>
        <v>#VALUE!</v>
      </c>
      <c r="F19" s="53" t="e">
        <f>IF(C19&gt;0,C19,B19)*C$4*(1-D19)</f>
        <v>#VALUE!</v>
      </c>
      <c r="G19" s="53" t="e">
        <f>IF(C19&gt;0,C19,B19)*C$4*C$5/2000</f>
        <v>#VALUE!</v>
      </c>
      <c r="H19" s="54" t="e">
        <f>IF(C19&gt;0,C19,B19)*C$4*(1-D19)*C$6/2000</f>
        <v>#VALUE!</v>
      </c>
      <c r="I19" s="50" t="str">
        <f>IFERROR(INDEX('Emission Factors'!$A$2:$CH$104,MATCH($A19,'Emission Factors'!$A$2:$A$104,0),MATCH(J$9,'Emission Factors'!$A$2:$CH$2,0)),"")</f>
        <v/>
      </c>
      <c r="J19" s="51"/>
      <c r="K19" s="88"/>
      <c r="L19" s="53" t="e">
        <f>IF(J19&gt;0,J19,I19)*J$4</f>
        <v>#VALUE!</v>
      </c>
      <c r="M19" s="53" t="e">
        <f>IF(J19&gt;0,J19,I19)*J$4*(1-K19)</f>
        <v>#VALUE!</v>
      </c>
      <c r="N19" s="53" t="e">
        <f>IF(J19&gt;0,J19,I19)*J$4*J$5/2000</f>
        <v>#VALUE!</v>
      </c>
      <c r="O19" s="55" t="e">
        <f>IF(J19&gt;0,J19,I19)*J$4*(1-K19)*J$6/2000</f>
        <v>#VALUE!</v>
      </c>
    </row>
    <row r="20" spans="1:15">
      <c r="A20" s="35" t="s">
        <v>15</v>
      </c>
      <c r="B20" s="36" t="str">
        <f>IFERROR(INDEX('Emission Factors'!$A$2:$CH$104,MATCH($A20,'Emission Factors'!$A$2:$A$104,0),MATCH(C$9,'Emission Factors'!$A$2:$CH$2,0))*2.2046,"")</f>
        <v/>
      </c>
      <c r="C20" s="37"/>
      <c r="D20" s="38"/>
      <c r="E20" s="39" t="e">
        <f>IF(C20&gt;0,C20,B20)*C$3</f>
        <v>#VALUE!</v>
      </c>
      <c r="F20" s="39" t="e">
        <f>IF(C20&gt;0,C20,B20)*C$3*(1-D20)</f>
        <v>#VALUE!</v>
      </c>
      <c r="G20" s="39" t="e">
        <f>IF(C20&gt;0,C20,B20)*C$3*C$5/2000</f>
        <v>#VALUE!</v>
      </c>
      <c r="H20" s="40" t="e">
        <f>IF(C20&gt;0,C20,B20)*C$3*(1-D20)*C$6/2000</f>
        <v>#VALUE!</v>
      </c>
      <c r="I20" s="36" t="str">
        <f>IFERROR(INDEX('Emission Factors'!$A$2:$CH$104,MATCH($A20,'Emission Factors'!$A$2:$A$104,0),MATCH(J$9,'Emission Factors'!$A$2:$CH$2,0))*2.2046,"")</f>
        <v/>
      </c>
      <c r="J20" s="37"/>
      <c r="K20" s="86"/>
      <c r="L20" s="39" t="e">
        <f>IF(J20&gt;0,J20,I20)*J$3</f>
        <v>#VALUE!</v>
      </c>
      <c r="M20" s="39" t="e">
        <f>IF(J20&gt;0,J20,I20)*J$3*(1-K20)</f>
        <v>#VALUE!</v>
      </c>
      <c r="N20" s="39" t="e">
        <f>IF(J20&gt;0,J20,I20)*J$3*J$5/2000</f>
        <v>#VALUE!</v>
      </c>
      <c r="O20" s="41" t="e">
        <f>IF(J20&gt;0,J20,I20)*J$3*(1-K20)*J$6/2000</f>
        <v>#VALUE!</v>
      </c>
    </row>
    <row r="21" spans="1:15">
      <c r="A21" s="42" t="s">
        <v>16</v>
      </c>
      <c r="B21" s="43" t="str">
        <f>IFERROR(INDEX('Emission Factors'!$A$2:$CH$104,MATCH($A21,'Emission Factors'!$A$2:$A$104,0),MATCH(C$9,'Emission Factors'!$A$2:$CH$2,0))*2.2046,"")</f>
        <v/>
      </c>
      <c r="C21" s="44"/>
      <c r="D21" s="45"/>
      <c r="E21" s="46" t="e">
        <f>IF(C21&gt;0,C21,B21)*C$3</f>
        <v>#VALUE!</v>
      </c>
      <c r="F21" s="46" t="e">
        <f>IF(C21&gt;0,C21,B21)*C$3*(1-D21)</f>
        <v>#VALUE!</v>
      </c>
      <c r="G21" s="46" t="e">
        <f>IF(C21&gt;0,C21,B21)*C$3*C$5/2000</f>
        <v>#VALUE!</v>
      </c>
      <c r="H21" s="47" t="e">
        <f>IF(C21&gt;0,C21,B21)*C$3*(1-D21)*C$6/2000</f>
        <v>#VALUE!</v>
      </c>
      <c r="I21" s="43" t="str">
        <f>IFERROR(INDEX('Emission Factors'!$A$2:$CH$104,MATCH($A21,'Emission Factors'!$A$2:$A$104,0),MATCH(J$9,'Emission Factors'!$A$2:$CH$2,0))*2.2046,"")</f>
        <v/>
      </c>
      <c r="J21" s="44"/>
      <c r="K21" s="87"/>
      <c r="L21" s="46" t="e">
        <f>IF(J21&gt;0,J21,I21)*J$3</f>
        <v>#VALUE!</v>
      </c>
      <c r="M21" s="46" t="e">
        <f>IF(J21&gt;0,J21,I21)*J$3*(1-K21)</f>
        <v>#VALUE!</v>
      </c>
      <c r="N21" s="46" t="e">
        <f>IF(J21&gt;0,J21,I21)*J$3*J$5/2000</f>
        <v>#VALUE!</v>
      </c>
      <c r="O21" s="48" t="e">
        <f>IF(J21&gt;0,J21,I21)*J$3*(1-K21)*J$6/2000</f>
        <v>#VALUE!</v>
      </c>
    </row>
    <row r="22" spans="1:15">
      <c r="A22" s="42" t="s">
        <v>17</v>
      </c>
      <c r="B22" s="43" t="str">
        <f>IFERROR(INDEX('Emission Factors'!$A$2:$CH$104,MATCH($A22,'Emission Factors'!$A$2:$A$104,0),MATCH(C$9,'Emission Factors'!$A$2:$CH$2,0))*2.2046,"")</f>
        <v/>
      </c>
      <c r="C22" s="44"/>
      <c r="D22" s="45"/>
      <c r="E22" s="46" t="e">
        <f>IF(C22&gt;0,C22,B22)*C$3</f>
        <v>#VALUE!</v>
      </c>
      <c r="F22" s="46" t="e">
        <f>IF(C22&gt;0,C22,B22)*C$3*(1-D22)</f>
        <v>#VALUE!</v>
      </c>
      <c r="G22" s="46" t="e">
        <f>IF(C22&gt;0,C22,B22)*C$3*C$5/2000</f>
        <v>#VALUE!</v>
      </c>
      <c r="H22" s="47" t="e">
        <f>IF(C22&gt;0,C22,B22)*C$3*(1-D22)*C$6/2000</f>
        <v>#VALUE!</v>
      </c>
      <c r="I22" s="43" t="str">
        <f>IFERROR(INDEX('Emission Factors'!$A$2:$CH$104,MATCH($A22,'Emission Factors'!$A$2:$A$104,0),MATCH(J$9,'Emission Factors'!$A$2:$CH$2,0))*2.2046,"")</f>
        <v/>
      </c>
      <c r="J22" s="44"/>
      <c r="K22" s="87"/>
      <c r="L22" s="46" t="e">
        <f>IF(J22&gt;0,J22,I22)*J$3</f>
        <v>#VALUE!</v>
      </c>
      <c r="M22" s="46" t="e">
        <f>IF(J22&gt;0,J22,I22)*J$3*(1-K22)</f>
        <v>#VALUE!</v>
      </c>
      <c r="N22" s="46" t="e">
        <f>IF(J22&gt;0,J22,I22)*J$3*J$5/2000</f>
        <v>#VALUE!</v>
      </c>
      <c r="O22" s="48" t="e">
        <f>IF(J22&gt;0,J22,I22)*J$3*(1-K22)*J$6/2000</f>
        <v>#VALUE!</v>
      </c>
    </row>
    <row r="23" spans="1:15" ht="15.75" thickBot="1">
      <c r="A23" s="49" t="s">
        <v>18</v>
      </c>
      <c r="B23" s="56" t="str">
        <f>IFERROR(INDEX('Emission Factors'!$A$2:$CH$104,MATCH($A23,'Emission Factors'!$A$2:$A$104,0),MATCH(C$9,'Emission Factors'!$A$2:$CH$2,0))*2.2046,"")</f>
        <v/>
      </c>
      <c r="C23" s="57"/>
      <c r="D23" s="58"/>
      <c r="E23" s="59" t="e">
        <f>IF(C23&gt;0,C23,B23)*C$3</f>
        <v>#VALUE!</v>
      </c>
      <c r="F23" s="59" t="e">
        <f>IF(C23&gt;0,C23,B23)*C$3*(1-D23)</f>
        <v>#VALUE!</v>
      </c>
      <c r="G23" s="59" t="e">
        <f>IF(C23&gt;0,C23,B23)*C$3*C$5/2000</f>
        <v>#VALUE!</v>
      </c>
      <c r="H23" s="60" t="e">
        <f>IF(C23&gt;0,C23,B23)*C$3*(1-D23)*C$6/2000</f>
        <v>#VALUE!</v>
      </c>
      <c r="I23" s="56" t="str">
        <f>IFERROR(INDEX('Emission Factors'!$A$2:$CH$104,MATCH($A23,'Emission Factors'!$A$2:$A$104,0),MATCH(J$9,'Emission Factors'!$A$2:$CH$2,0))*2.2046,"")</f>
        <v/>
      </c>
      <c r="J23" s="57"/>
      <c r="K23" s="89"/>
      <c r="L23" s="59" t="e">
        <f>IF(J23&gt;0,J23,I23)*J$3</f>
        <v>#VALUE!</v>
      </c>
      <c r="M23" s="59" t="e">
        <f>IF(J23&gt;0,J23,I23)*J$3*(1-K23)</f>
        <v>#VALUE!</v>
      </c>
      <c r="N23" s="59" t="e">
        <f>IF(J23&gt;0,J23,I23)*J$3*J$5/2000</f>
        <v>#VALUE!</v>
      </c>
      <c r="O23" s="61" t="e">
        <f>IF(J23&gt;0,J23,I23)*J$3*(1-K23)*J$6/2000</f>
        <v>#VALUE!</v>
      </c>
    </row>
    <row r="24" spans="1:15">
      <c r="A24" s="35" t="s">
        <v>22</v>
      </c>
      <c r="B24" s="62" t="str">
        <f>IFERROR(INDEX('Emission Factors'!$A$2:$CH$104,MATCH($A24,'Emission Factors'!$A$2:$A$104,0),MATCH(C$9,'Emission Factors'!$A$2:$CH$2,0)),"")</f>
        <v/>
      </c>
      <c r="C24" s="63"/>
      <c r="D24" s="64"/>
      <c r="E24" s="65" t="e">
        <f t="shared" ref="E24:E55" si="0">IF(C24&gt;0,C24,B24)*C$4</f>
        <v>#VALUE!</v>
      </c>
      <c r="F24" s="65" t="e">
        <f t="shared" ref="F24:F55" si="1">IF(C24&gt;0,C24,B24)*C$4*(1-D24)</f>
        <v>#VALUE!</v>
      </c>
      <c r="G24" s="65" t="e">
        <f t="shared" ref="G24:G55" si="2">IF(C24&gt;0,C24,B24)*C$4*C$5/2000</f>
        <v>#VALUE!</v>
      </c>
      <c r="H24" s="66" t="e">
        <f t="shared" ref="H24:H55" si="3">IF(C24&gt;0,C24,B24)*C$4*(1-D24)*C$6/2000</f>
        <v>#VALUE!</v>
      </c>
      <c r="I24" s="62" t="str">
        <f>IFERROR(INDEX('Emission Factors'!$A$2:$CH$104,MATCH($A24,'Emission Factors'!$A$2:$A$104,0),MATCH(J$9,'Emission Factors'!$A$2:$CH$2,0)),"")</f>
        <v/>
      </c>
      <c r="J24" s="63"/>
      <c r="K24" s="90"/>
      <c r="L24" s="65" t="e">
        <f t="shared" ref="L24:L55" si="4">IF(J24&gt;0,J24,I24)*J$4</f>
        <v>#VALUE!</v>
      </c>
      <c r="M24" s="65" t="e">
        <f t="shared" ref="M24:M55" si="5">IF(J24&gt;0,J24,I24)*J$4*(1-K24)</f>
        <v>#VALUE!</v>
      </c>
      <c r="N24" s="65" t="e">
        <f t="shared" ref="N24:N55" si="6">IF(J24&gt;0,J24,I24)*J$4*J$5/2000</f>
        <v>#VALUE!</v>
      </c>
      <c r="O24" s="67" t="e">
        <f t="shared" ref="O24:O55" si="7">IF(J24&gt;0,J24,I24)*J$4*(1-K24)*J$6/2000</f>
        <v>#VALUE!</v>
      </c>
    </row>
    <row r="25" spans="1:15">
      <c r="A25" s="42" t="s">
        <v>23</v>
      </c>
      <c r="B25" s="43" t="str">
        <f>IFERROR(INDEX('Emission Factors'!$A$2:$CH$104,MATCH($A25,'Emission Factors'!$A$2:$A$104,0),MATCH(C$9,'Emission Factors'!$A$2:$CH$2,0)),"")</f>
        <v/>
      </c>
      <c r="C25" s="44"/>
      <c r="D25" s="45"/>
      <c r="E25" s="46" t="e">
        <f t="shared" si="0"/>
        <v>#VALUE!</v>
      </c>
      <c r="F25" s="46" t="e">
        <f t="shared" si="1"/>
        <v>#VALUE!</v>
      </c>
      <c r="G25" s="46" t="e">
        <f t="shared" si="2"/>
        <v>#VALUE!</v>
      </c>
      <c r="H25" s="47" t="e">
        <f t="shared" si="3"/>
        <v>#VALUE!</v>
      </c>
      <c r="I25" s="43" t="str">
        <f>IFERROR(INDEX('Emission Factors'!$A$2:$CH$104,MATCH($A25,'Emission Factors'!$A$2:$A$104,0),MATCH(J$9,'Emission Factors'!$A$2:$CH$2,0)),"")</f>
        <v/>
      </c>
      <c r="J25" s="44"/>
      <c r="K25" s="87"/>
      <c r="L25" s="46" t="e">
        <f t="shared" si="4"/>
        <v>#VALUE!</v>
      </c>
      <c r="M25" s="46" t="e">
        <f t="shared" si="5"/>
        <v>#VALUE!</v>
      </c>
      <c r="N25" s="46" t="e">
        <f t="shared" si="6"/>
        <v>#VALUE!</v>
      </c>
      <c r="O25" s="48" t="e">
        <f t="shared" si="7"/>
        <v>#VALUE!</v>
      </c>
    </row>
    <row r="26" spans="1:15">
      <c r="A26" s="42" t="s">
        <v>24</v>
      </c>
      <c r="B26" s="43" t="str">
        <f>IFERROR(INDEX('Emission Factors'!$A$2:$CH$104,MATCH($A26,'Emission Factors'!$A$2:$A$104,0),MATCH(C$9,'Emission Factors'!$A$2:$CH$2,0)),"")</f>
        <v/>
      </c>
      <c r="C26" s="44"/>
      <c r="D26" s="45"/>
      <c r="E26" s="46" t="e">
        <f t="shared" si="0"/>
        <v>#VALUE!</v>
      </c>
      <c r="F26" s="46" t="e">
        <f t="shared" si="1"/>
        <v>#VALUE!</v>
      </c>
      <c r="G26" s="46" t="e">
        <f t="shared" si="2"/>
        <v>#VALUE!</v>
      </c>
      <c r="H26" s="47" t="e">
        <f t="shared" si="3"/>
        <v>#VALUE!</v>
      </c>
      <c r="I26" s="43" t="str">
        <f>IFERROR(INDEX('Emission Factors'!$A$2:$CH$104,MATCH($A26,'Emission Factors'!$A$2:$A$104,0),MATCH(J$9,'Emission Factors'!$A$2:$CH$2,0)),"")</f>
        <v/>
      </c>
      <c r="J26" s="44"/>
      <c r="K26" s="87"/>
      <c r="L26" s="46" t="e">
        <f t="shared" si="4"/>
        <v>#VALUE!</v>
      </c>
      <c r="M26" s="46" t="e">
        <f t="shared" si="5"/>
        <v>#VALUE!</v>
      </c>
      <c r="N26" s="46" t="e">
        <f t="shared" si="6"/>
        <v>#VALUE!</v>
      </c>
      <c r="O26" s="48" t="e">
        <f t="shared" si="7"/>
        <v>#VALUE!</v>
      </c>
    </row>
    <row r="27" spans="1:15">
      <c r="A27" s="42" t="s">
        <v>29</v>
      </c>
      <c r="B27" s="43" t="str">
        <f>IFERROR(INDEX('Emission Factors'!$A$2:$CH$104,MATCH($A27,'Emission Factors'!$A$2:$A$104,0),MATCH(C$9,'Emission Factors'!$A$2:$CH$2,0)),"")</f>
        <v/>
      </c>
      <c r="C27" s="44"/>
      <c r="D27" s="45"/>
      <c r="E27" s="46" t="e">
        <f t="shared" si="0"/>
        <v>#VALUE!</v>
      </c>
      <c r="F27" s="46" t="e">
        <f t="shared" si="1"/>
        <v>#VALUE!</v>
      </c>
      <c r="G27" s="46" t="e">
        <f t="shared" si="2"/>
        <v>#VALUE!</v>
      </c>
      <c r="H27" s="47" t="e">
        <f t="shared" si="3"/>
        <v>#VALUE!</v>
      </c>
      <c r="I27" s="43" t="str">
        <f>IFERROR(INDEX('Emission Factors'!$A$2:$CH$104,MATCH($A27,'Emission Factors'!$A$2:$A$104,0),MATCH(J$9,'Emission Factors'!$A$2:$CH$2,0)),"")</f>
        <v/>
      </c>
      <c r="J27" s="44"/>
      <c r="K27" s="87"/>
      <c r="L27" s="46" t="e">
        <f t="shared" si="4"/>
        <v>#VALUE!</v>
      </c>
      <c r="M27" s="46" t="e">
        <f t="shared" si="5"/>
        <v>#VALUE!</v>
      </c>
      <c r="N27" s="46" t="e">
        <f t="shared" si="6"/>
        <v>#VALUE!</v>
      </c>
      <c r="O27" s="48" t="e">
        <f t="shared" si="7"/>
        <v>#VALUE!</v>
      </c>
    </row>
    <row r="28" spans="1:15">
      <c r="A28" s="42" t="s">
        <v>30</v>
      </c>
      <c r="B28" s="43" t="str">
        <f>IFERROR(INDEX('Emission Factors'!$A$2:$CH$104,MATCH($A28,'Emission Factors'!$A$2:$A$104,0),MATCH(C$9,'Emission Factors'!$A$2:$CH$2,0)),"")</f>
        <v/>
      </c>
      <c r="C28" s="44"/>
      <c r="D28" s="45"/>
      <c r="E28" s="46" t="e">
        <f t="shared" si="0"/>
        <v>#VALUE!</v>
      </c>
      <c r="F28" s="46" t="e">
        <f t="shared" si="1"/>
        <v>#VALUE!</v>
      </c>
      <c r="G28" s="46" t="e">
        <f t="shared" si="2"/>
        <v>#VALUE!</v>
      </c>
      <c r="H28" s="47" t="e">
        <f t="shared" si="3"/>
        <v>#VALUE!</v>
      </c>
      <c r="I28" s="43" t="str">
        <f>IFERROR(INDEX('Emission Factors'!$A$2:$CH$104,MATCH($A28,'Emission Factors'!$A$2:$A$104,0),MATCH(J$9,'Emission Factors'!$A$2:$CH$2,0)),"")</f>
        <v/>
      </c>
      <c r="J28" s="44"/>
      <c r="K28" s="87"/>
      <c r="L28" s="46" t="e">
        <f t="shared" si="4"/>
        <v>#VALUE!</v>
      </c>
      <c r="M28" s="46" t="e">
        <f t="shared" si="5"/>
        <v>#VALUE!</v>
      </c>
      <c r="N28" s="46" t="e">
        <f t="shared" si="6"/>
        <v>#VALUE!</v>
      </c>
      <c r="O28" s="48" t="e">
        <f t="shared" si="7"/>
        <v>#VALUE!</v>
      </c>
    </row>
    <row r="29" spans="1:15">
      <c r="A29" s="42" t="s">
        <v>35</v>
      </c>
      <c r="B29" s="43" t="str">
        <f>IFERROR(INDEX('Emission Factors'!$A$2:$CH$104,MATCH($A29,'Emission Factors'!$A$2:$A$104,0),MATCH(C$9,'Emission Factors'!$A$2:$CH$2,0)),"")</f>
        <v/>
      </c>
      <c r="C29" s="44"/>
      <c r="D29" s="45"/>
      <c r="E29" s="46" t="e">
        <f t="shared" si="0"/>
        <v>#VALUE!</v>
      </c>
      <c r="F29" s="46" t="e">
        <f t="shared" si="1"/>
        <v>#VALUE!</v>
      </c>
      <c r="G29" s="46" t="e">
        <f t="shared" si="2"/>
        <v>#VALUE!</v>
      </c>
      <c r="H29" s="47" t="e">
        <f t="shared" si="3"/>
        <v>#VALUE!</v>
      </c>
      <c r="I29" s="43" t="str">
        <f>IFERROR(INDEX('Emission Factors'!$A$2:$CH$104,MATCH($A29,'Emission Factors'!$A$2:$A$104,0),MATCH(J$9,'Emission Factors'!$A$2:$CH$2,0)),"")</f>
        <v/>
      </c>
      <c r="J29" s="44"/>
      <c r="K29" s="87"/>
      <c r="L29" s="46" t="e">
        <f t="shared" si="4"/>
        <v>#VALUE!</v>
      </c>
      <c r="M29" s="46" t="e">
        <f t="shared" si="5"/>
        <v>#VALUE!</v>
      </c>
      <c r="N29" s="46" t="e">
        <f t="shared" si="6"/>
        <v>#VALUE!</v>
      </c>
      <c r="O29" s="48" t="e">
        <f t="shared" si="7"/>
        <v>#VALUE!</v>
      </c>
    </row>
    <row r="30" spans="1:15">
      <c r="A30" s="42" t="s">
        <v>36</v>
      </c>
      <c r="B30" s="43" t="str">
        <f>IFERROR(INDEX('Emission Factors'!$A$2:$CH$104,MATCH($A30,'Emission Factors'!$A$2:$A$104,0),MATCH(C$9,'Emission Factors'!$A$2:$CH$2,0)),"")</f>
        <v/>
      </c>
      <c r="C30" s="44"/>
      <c r="D30" s="45"/>
      <c r="E30" s="46" t="e">
        <f t="shared" si="0"/>
        <v>#VALUE!</v>
      </c>
      <c r="F30" s="46" t="e">
        <f t="shared" si="1"/>
        <v>#VALUE!</v>
      </c>
      <c r="G30" s="46" t="e">
        <f t="shared" si="2"/>
        <v>#VALUE!</v>
      </c>
      <c r="H30" s="47" t="e">
        <f t="shared" si="3"/>
        <v>#VALUE!</v>
      </c>
      <c r="I30" s="43" t="str">
        <f>IFERROR(INDEX('Emission Factors'!$A$2:$CH$104,MATCH($A30,'Emission Factors'!$A$2:$A$104,0),MATCH(J$9,'Emission Factors'!$A$2:$CH$2,0)),"")</f>
        <v/>
      </c>
      <c r="J30" s="44"/>
      <c r="K30" s="87"/>
      <c r="L30" s="46" t="e">
        <f t="shared" si="4"/>
        <v>#VALUE!</v>
      </c>
      <c r="M30" s="46" t="e">
        <f t="shared" si="5"/>
        <v>#VALUE!</v>
      </c>
      <c r="N30" s="46" t="e">
        <f t="shared" si="6"/>
        <v>#VALUE!</v>
      </c>
      <c r="O30" s="48" t="e">
        <f t="shared" si="7"/>
        <v>#VALUE!</v>
      </c>
    </row>
    <row r="31" spans="1:15">
      <c r="A31" s="42" t="s">
        <v>37</v>
      </c>
      <c r="B31" s="43" t="str">
        <f>IFERROR(INDEX('Emission Factors'!$A$2:$CH$104,MATCH($A31,'Emission Factors'!$A$2:$A$104,0),MATCH(C$9,'Emission Factors'!$A$2:$CH$2,0)),"")</f>
        <v/>
      </c>
      <c r="C31" s="44"/>
      <c r="D31" s="45"/>
      <c r="E31" s="46" t="e">
        <f t="shared" si="0"/>
        <v>#VALUE!</v>
      </c>
      <c r="F31" s="46" t="e">
        <f t="shared" si="1"/>
        <v>#VALUE!</v>
      </c>
      <c r="G31" s="46" t="e">
        <f t="shared" si="2"/>
        <v>#VALUE!</v>
      </c>
      <c r="H31" s="47" t="e">
        <f t="shared" si="3"/>
        <v>#VALUE!</v>
      </c>
      <c r="I31" s="43" t="str">
        <f>IFERROR(INDEX('Emission Factors'!$A$2:$CH$104,MATCH($A31,'Emission Factors'!$A$2:$A$104,0),MATCH(J$9,'Emission Factors'!$A$2:$CH$2,0)),"")</f>
        <v/>
      </c>
      <c r="J31" s="44"/>
      <c r="K31" s="87"/>
      <c r="L31" s="46" t="e">
        <f t="shared" si="4"/>
        <v>#VALUE!</v>
      </c>
      <c r="M31" s="46" t="e">
        <f t="shared" si="5"/>
        <v>#VALUE!</v>
      </c>
      <c r="N31" s="46" t="e">
        <f t="shared" si="6"/>
        <v>#VALUE!</v>
      </c>
      <c r="O31" s="48" t="e">
        <f t="shared" si="7"/>
        <v>#VALUE!</v>
      </c>
    </row>
    <row r="32" spans="1:15">
      <c r="A32" s="42" t="s">
        <v>39</v>
      </c>
      <c r="B32" s="43" t="str">
        <f>IFERROR(INDEX('Emission Factors'!$A$2:$CH$104,MATCH($A32,'Emission Factors'!$A$2:$A$104,0),MATCH(C$9,'Emission Factors'!$A$2:$CH$2,0)),"")</f>
        <v/>
      </c>
      <c r="C32" s="44"/>
      <c r="D32" s="45"/>
      <c r="E32" s="46" t="e">
        <f t="shared" si="0"/>
        <v>#VALUE!</v>
      </c>
      <c r="F32" s="46" t="e">
        <f t="shared" si="1"/>
        <v>#VALUE!</v>
      </c>
      <c r="G32" s="46" t="e">
        <f t="shared" si="2"/>
        <v>#VALUE!</v>
      </c>
      <c r="H32" s="47" t="e">
        <f t="shared" si="3"/>
        <v>#VALUE!</v>
      </c>
      <c r="I32" s="43" t="str">
        <f>IFERROR(INDEX('Emission Factors'!$A$2:$CH$104,MATCH($A32,'Emission Factors'!$A$2:$A$104,0),MATCH(J$9,'Emission Factors'!$A$2:$CH$2,0)),"")</f>
        <v/>
      </c>
      <c r="J32" s="44"/>
      <c r="K32" s="87"/>
      <c r="L32" s="46" t="e">
        <f t="shared" si="4"/>
        <v>#VALUE!</v>
      </c>
      <c r="M32" s="46" t="e">
        <f t="shared" si="5"/>
        <v>#VALUE!</v>
      </c>
      <c r="N32" s="46" t="e">
        <f t="shared" si="6"/>
        <v>#VALUE!</v>
      </c>
      <c r="O32" s="48" t="e">
        <f t="shared" si="7"/>
        <v>#VALUE!</v>
      </c>
    </row>
    <row r="33" spans="1:15">
      <c r="A33" s="42" t="s">
        <v>40</v>
      </c>
      <c r="B33" s="43" t="str">
        <f>IFERROR(INDEX('Emission Factors'!$A$2:$CH$104,MATCH($A33,'Emission Factors'!$A$2:$A$104,0),MATCH(C$9,'Emission Factors'!$A$2:$CH$2,0)),"")</f>
        <v/>
      </c>
      <c r="C33" s="44"/>
      <c r="D33" s="45"/>
      <c r="E33" s="46" t="e">
        <f t="shared" si="0"/>
        <v>#VALUE!</v>
      </c>
      <c r="F33" s="46" t="e">
        <f t="shared" si="1"/>
        <v>#VALUE!</v>
      </c>
      <c r="G33" s="46" t="e">
        <f t="shared" si="2"/>
        <v>#VALUE!</v>
      </c>
      <c r="H33" s="47" t="e">
        <f t="shared" si="3"/>
        <v>#VALUE!</v>
      </c>
      <c r="I33" s="43" t="str">
        <f>IFERROR(INDEX('Emission Factors'!$A$2:$CH$104,MATCH($A33,'Emission Factors'!$A$2:$A$104,0),MATCH(J$9,'Emission Factors'!$A$2:$CH$2,0)),"")</f>
        <v/>
      </c>
      <c r="J33" s="44"/>
      <c r="K33" s="87"/>
      <c r="L33" s="46" t="e">
        <f t="shared" si="4"/>
        <v>#VALUE!</v>
      </c>
      <c r="M33" s="46" t="e">
        <f t="shared" si="5"/>
        <v>#VALUE!</v>
      </c>
      <c r="N33" s="46" t="e">
        <f t="shared" si="6"/>
        <v>#VALUE!</v>
      </c>
      <c r="O33" s="48" t="e">
        <f t="shared" si="7"/>
        <v>#VALUE!</v>
      </c>
    </row>
    <row r="34" spans="1:15">
      <c r="A34" s="42" t="s">
        <v>41</v>
      </c>
      <c r="B34" s="43" t="str">
        <f>IFERROR(INDEX('Emission Factors'!$A$2:$CH$104,MATCH($A34,'Emission Factors'!$A$2:$A$104,0),MATCH(C$9,'Emission Factors'!$A$2:$CH$2,0)),"")</f>
        <v/>
      </c>
      <c r="C34" s="44"/>
      <c r="D34" s="45"/>
      <c r="E34" s="46" t="e">
        <f t="shared" si="0"/>
        <v>#VALUE!</v>
      </c>
      <c r="F34" s="46" t="e">
        <f t="shared" si="1"/>
        <v>#VALUE!</v>
      </c>
      <c r="G34" s="46" t="e">
        <f t="shared" si="2"/>
        <v>#VALUE!</v>
      </c>
      <c r="H34" s="47" t="e">
        <f t="shared" si="3"/>
        <v>#VALUE!</v>
      </c>
      <c r="I34" s="43" t="str">
        <f>IFERROR(INDEX('Emission Factors'!$A$2:$CH$104,MATCH($A34,'Emission Factors'!$A$2:$A$104,0),MATCH(J$9,'Emission Factors'!$A$2:$CH$2,0)),"")</f>
        <v/>
      </c>
      <c r="J34" s="44"/>
      <c r="K34" s="87"/>
      <c r="L34" s="46" t="e">
        <f t="shared" si="4"/>
        <v>#VALUE!</v>
      </c>
      <c r="M34" s="46" t="e">
        <f t="shared" si="5"/>
        <v>#VALUE!</v>
      </c>
      <c r="N34" s="46" t="e">
        <f t="shared" si="6"/>
        <v>#VALUE!</v>
      </c>
      <c r="O34" s="48" t="e">
        <f t="shared" si="7"/>
        <v>#VALUE!</v>
      </c>
    </row>
    <row r="35" spans="1:15">
      <c r="A35" s="42" t="s">
        <v>177</v>
      </c>
      <c r="B35" s="43" t="str">
        <f>IFERROR(INDEX('Emission Factors'!$A$2:$CH$104,MATCH($A35,'Emission Factors'!$A$2:$A$104,0),MATCH(C$9,'Emission Factors'!$A$2:$CH$2,0)),"")</f>
        <v/>
      </c>
      <c r="C35" s="44"/>
      <c r="D35" s="45"/>
      <c r="E35" s="46" t="e">
        <f t="shared" si="0"/>
        <v>#VALUE!</v>
      </c>
      <c r="F35" s="46" t="e">
        <f t="shared" si="1"/>
        <v>#VALUE!</v>
      </c>
      <c r="G35" s="46" t="e">
        <f t="shared" si="2"/>
        <v>#VALUE!</v>
      </c>
      <c r="H35" s="47" t="e">
        <f t="shared" si="3"/>
        <v>#VALUE!</v>
      </c>
      <c r="I35" s="43" t="str">
        <f>IFERROR(INDEX('Emission Factors'!$A$2:$CH$104,MATCH($A35,'Emission Factors'!$A$2:$A$104,0),MATCH(J$9,'Emission Factors'!$A$2:$CH$2,0)),"")</f>
        <v/>
      </c>
      <c r="J35" s="44"/>
      <c r="K35" s="87"/>
      <c r="L35" s="46" t="e">
        <f t="shared" si="4"/>
        <v>#VALUE!</v>
      </c>
      <c r="M35" s="46" t="e">
        <f t="shared" si="5"/>
        <v>#VALUE!</v>
      </c>
      <c r="N35" s="46" t="e">
        <f t="shared" si="6"/>
        <v>#VALUE!</v>
      </c>
      <c r="O35" s="48" t="e">
        <f t="shared" si="7"/>
        <v>#VALUE!</v>
      </c>
    </row>
    <row r="36" spans="1:15">
      <c r="A36" s="42" t="s">
        <v>48</v>
      </c>
      <c r="B36" s="43" t="str">
        <f>IFERROR(INDEX('Emission Factors'!$A$2:$CH$104,MATCH($A36,'Emission Factors'!$A$2:$A$104,0),MATCH(C$9,'Emission Factors'!$A$2:$CH$2,0)),"")</f>
        <v/>
      </c>
      <c r="C36" s="44"/>
      <c r="D36" s="45"/>
      <c r="E36" s="46" t="e">
        <f t="shared" si="0"/>
        <v>#VALUE!</v>
      </c>
      <c r="F36" s="46" t="e">
        <f t="shared" si="1"/>
        <v>#VALUE!</v>
      </c>
      <c r="G36" s="46" t="e">
        <f t="shared" si="2"/>
        <v>#VALUE!</v>
      </c>
      <c r="H36" s="47" t="e">
        <f t="shared" si="3"/>
        <v>#VALUE!</v>
      </c>
      <c r="I36" s="43" t="str">
        <f>IFERROR(INDEX('Emission Factors'!$A$2:$CH$104,MATCH($A36,'Emission Factors'!$A$2:$A$104,0),MATCH(J$9,'Emission Factors'!$A$2:$CH$2,0)),"")</f>
        <v/>
      </c>
      <c r="J36" s="44"/>
      <c r="K36" s="87"/>
      <c r="L36" s="46" t="e">
        <f t="shared" si="4"/>
        <v>#VALUE!</v>
      </c>
      <c r="M36" s="46" t="e">
        <f t="shared" si="5"/>
        <v>#VALUE!</v>
      </c>
      <c r="N36" s="46" t="e">
        <f t="shared" si="6"/>
        <v>#VALUE!</v>
      </c>
      <c r="O36" s="48" t="e">
        <f t="shared" si="7"/>
        <v>#VALUE!</v>
      </c>
    </row>
    <row r="37" spans="1:15">
      <c r="A37" s="42" t="s">
        <v>50</v>
      </c>
      <c r="B37" s="43" t="str">
        <f>IFERROR(INDEX('Emission Factors'!$A$2:$CH$104,MATCH($A37,'Emission Factors'!$A$2:$A$104,0),MATCH(C$9,'Emission Factors'!$A$2:$CH$2,0)),"")</f>
        <v/>
      </c>
      <c r="C37" s="44"/>
      <c r="D37" s="45"/>
      <c r="E37" s="46" t="e">
        <f t="shared" si="0"/>
        <v>#VALUE!</v>
      </c>
      <c r="F37" s="46" t="e">
        <f t="shared" si="1"/>
        <v>#VALUE!</v>
      </c>
      <c r="G37" s="46" t="e">
        <f t="shared" si="2"/>
        <v>#VALUE!</v>
      </c>
      <c r="H37" s="47" t="e">
        <f t="shared" si="3"/>
        <v>#VALUE!</v>
      </c>
      <c r="I37" s="43" t="str">
        <f>IFERROR(INDEX('Emission Factors'!$A$2:$CH$104,MATCH($A37,'Emission Factors'!$A$2:$A$104,0),MATCH(J$9,'Emission Factors'!$A$2:$CH$2,0)),"")</f>
        <v/>
      </c>
      <c r="J37" s="44"/>
      <c r="K37" s="87"/>
      <c r="L37" s="46" t="e">
        <f t="shared" si="4"/>
        <v>#VALUE!</v>
      </c>
      <c r="M37" s="46" t="e">
        <f t="shared" si="5"/>
        <v>#VALUE!</v>
      </c>
      <c r="N37" s="46" t="e">
        <f t="shared" si="6"/>
        <v>#VALUE!</v>
      </c>
      <c r="O37" s="48" t="e">
        <f t="shared" si="7"/>
        <v>#VALUE!</v>
      </c>
    </row>
    <row r="38" spans="1:15">
      <c r="A38" s="42" t="s">
        <v>51</v>
      </c>
      <c r="B38" s="43" t="str">
        <f>IFERROR(INDEX('Emission Factors'!$A$2:$CH$104,MATCH($A38,'Emission Factors'!$A$2:$A$104,0),MATCH(C$9,'Emission Factors'!$A$2:$CH$2,0)),"")</f>
        <v/>
      </c>
      <c r="C38" s="44"/>
      <c r="D38" s="45"/>
      <c r="E38" s="46" t="e">
        <f t="shared" si="0"/>
        <v>#VALUE!</v>
      </c>
      <c r="F38" s="46" t="e">
        <f t="shared" si="1"/>
        <v>#VALUE!</v>
      </c>
      <c r="G38" s="46" t="e">
        <f t="shared" si="2"/>
        <v>#VALUE!</v>
      </c>
      <c r="H38" s="47" t="e">
        <f t="shared" si="3"/>
        <v>#VALUE!</v>
      </c>
      <c r="I38" s="43" t="str">
        <f>IFERROR(INDEX('Emission Factors'!$A$2:$CH$104,MATCH($A38,'Emission Factors'!$A$2:$A$104,0),MATCH(J$9,'Emission Factors'!$A$2:$CH$2,0)),"")</f>
        <v/>
      </c>
      <c r="J38" s="44"/>
      <c r="K38" s="87"/>
      <c r="L38" s="46" t="e">
        <f t="shared" si="4"/>
        <v>#VALUE!</v>
      </c>
      <c r="M38" s="46" t="e">
        <f t="shared" si="5"/>
        <v>#VALUE!</v>
      </c>
      <c r="N38" s="46" t="e">
        <f t="shared" si="6"/>
        <v>#VALUE!</v>
      </c>
      <c r="O38" s="48" t="e">
        <f t="shared" si="7"/>
        <v>#VALUE!</v>
      </c>
    </row>
    <row r="39" spans="1:15">
      <c r="A39" s="42" t="s">
        <v>52</v>
      </c>
      <c r="B39" s="43" t="str">
        <f>IFERROR(INDEX('Emission Factors'!$A$2:$CH$104,MATCH($A39,'Emission Factors'!$A$2:$A$104,0),MATCH(C$9,'Emission Factors'!$A$2:$CH$2,0)),"")</f>
        <v/>
      </c>
      <c r="C39" s="44"/>
      <c r="D39" s="45"/>
      <c r="E39" s="46" t="e">
        <f t="shared" si="0"/>
        <v>#VALUE!</v>
      </c>
      <c r="F39" s="46" t="e">
        <f t="shared" si="1"/>
        <v>#VALUE!</v>
      </c>
      <c r="G39" s="46" t="e">
        <f t="shared" si="2"/>
        <v>#VALUE!</v>
      </c>
      <c r="H39" s="47" t="e">
        <f t="shared" si="3"/>
        <v>#VALUE!</v>
      </c>
      <c r="I39" s="43" t="str">
        <f>IFERROR(INDEX('Emission Factors'!$A$2:$CH$104,MATCH($A39,'Emission Factors'!$A$2:$A$104,0),MATCH(J$9,'Emission Factors'!$A$2:$CH$2,0)),"")</f>
        <v/>
      </c>
      <c r="J39" s="44"/>
      <c r="K39" s="87"/>
      <c r="L39" s="46" t="e">
        <f t="shared" si="4"/>
        <v>#VALUE!</v>
      </c>
      <c r="M39" s="46" t="e">
        <f t="shared" si="5"/>
        <v>#VALUE!</v>
      </c>
      <c r="N39" s="46" t="e">
        <f t="shared" si="6"/>
        <v>#VALUE!</v>
      </c>
      <c r="O39" s="48" t="e">
        <f t="shared" si="7"/>
        <v>#VALUE!</v>
      </c>
    </row>
    <row r="40" spans="1:15">
      <c r="A40" s="42" t="s">
        <v>53</v>
      </c>
      <c r="B40" s="43" t="str">
        <f>IFERROR(INDEX('Emission Factors'!$A$2:$CH$104,MATCH($A40,'Emission Factors'!$A$2:$A$104,0),MATCH(C$9,'Emission Factors'!$A$2:$CH$2,0)),"")</f>
        <v/>
      </c>
      <c r="C40" s="44"/>
      <c r="D40" s="45"/>
      <c r="E40" s="46" t="e">
        <f t="shared" si="0"/>
        <v>#VALUE!</v>
      </c>
      <c r="F40" s="46" t="e">
        <f t="shared" si="1"/>
        <v>#VALUE!</v>
      </c>
      <c r="G40" s="46" t="e">
        <f t="shared" si="2"/>
        <v>#VALUE!</v>
      </c>
      <c r="H40" s="47" t="e">
        <f t="shared" si="3"/>
        <v>#VALUE!</v>
      </c>
      <c r="I40" s="43" t="str">
        <f>IFERROR(INDEX('Emission Factors'!$A$2:$CH$104,MATCH($A40,'Emission Factors'!$A$2:$A$104,0),MATCH(J$9,'Emission Factors'!$A$2:$CH$2,0)),"")</f>
        <v/>
      </c>
      <c r="J40" s="44"/>
      <c r="K40" s="87"/>
      <c r="L40" s="46" t="e">
        <f t="shared" si="4"/>
        <v>#VALUE!</v>
      </c>
      <c r="M40" s="46" t="e">
        <f t="shared" si="5"/>
        <v>#VALUE!</v>
      </c>
      <c r="N40" s="46" t="e">
        <f t="shared" si="6"/>
        <v>#VALUE!</v>
      </c>
      <c r="O40" s="48" t="e">
        <f t="shared" si="7"/>
        <v>#VALUE!</v>
      </c>
    </row>
    <row r="41" spans="1:15">
      <c r="A41" s="42" t="s">
        <v>54</v>
      </c>
      <c r="B41" s="43" t="str">
        <f>IFERROR(INDEX('Emission Factors'!$A$2:$CH$104,MATCH($A41,'Emission Factors'!$A$2:$A$104,0),MATCH(C$9,'Emission Factors'!$A$2:$CH$2,0)),"")</f>
        <v/>
      </c>
      <c r="C41" s="44"/>
      <c r="D41" s="45"/>
      <c r="E41" s="46" t="e">
        <f t="shared" si="0"/>
        <v>#VALUE!</v>
      </c>
      <c r="F41" s="46" t="e">
        <f t="shared" si="1"/>
        <v>#VALUE!</v>
      </c>
      <c r="G41" s="46" t="e">
        <f t="shared" si="2"/>
        <v>#VALUE!</v>
      </c>
      <c r="H41" s="47" t="e">
        <f t="shared" si="3"/>
        <v>#VALUE!</v>
      </c>
      <c r="I41" s="43" t="str">
        <f>IFERROR(INDEX('Emission Factors'!$A$2:$CH$104,MATCH($A41,'Emission Factors'!$A$2:$A$104,0),MATCH(J$9,'Emission Factors'!$A$2:$CH$2,0)),"")</f>
        <v/>
      </c>
      <c r="J41" s="44"/>
      <c r="K41" s="87"/>
      <c r="L41" s="46" t="e">
        <f t="shared" si="4"/>
        <v>#VALUE!</v>
      </c>
      <c r="M41" s="46" t="e">
        <f t="shared" si="5"/>
        <v>#VALUE!</v>
      </c>
      <c r="N41" s="46" t="e">
        <f t="shared" si="6"/>
        <v>#VALUE!</v>
      </c>
      <c r="O41" s="48" t="e">
        <f t="shared" si="7"/>
        <v>#VALUE!</v>
      </c>
    </row>
    <row r="42" spans="1:15">
      <c r="A42" s="42" t="s">
        <v>57</v>
      </c>
      <c r="B42" s="43" t="str">
        <f>IFERROR(INDEX('Emission Factors'!$A$2:$CH$104,MATCH($A42,'Emission Factors'!$A$2:$A$104,0),MATCH(C$9,'Emission Factors'!$A$2:$CH$2,0)),"")</f>
        <v/>
      </c>
      <c r="C42" s="44"/>
      <c r="D42" s="45"/>
      <c r="E42" s="46" t="e">
        <f t="shared" si="0"/>
        <v>#VALUE!</v>
      </c>
      <c r="F42" s="46" t="e">
        <f t="shared" si="1"/>
        <v>#VALUE!</v>
      </c>
      <c r="G42" s="46" t="e">
        <f t="shared" si="2"/>
        <v>#VALUE!</v>
      </c>
      <c r="H42" s="47" t="e">
        <f t="shared" si="3"/>
        <v>#VALUE!</v>
      </c>
      <c r="I42" s="43" t="str">
        <f>IFERROR(INDEX('Emission Factors'!$A$2:$CH$104,MATCH($A42,'Emission Factors'!$A$2:$A$104,0),MATCH(J$9,'Emission Factors'!$A$2:$CH$2,0)),"")</f>
        <v/>
      </c>
      <c r="J42" s="44"/>
      <c r="K42" s="87"/>
      <c r="L42" s="46" t="e">
        <f t="shared" si="4"/>
        <v>#VALUE!</v>
      </c>
      <c r="M42" s="46" t="e">
        <f t="shared" si="5"/>
        <v>#VALUE!</v>
      </c>
      <c r="N42" s="46" t="e">
        <f t="shared" si="6"/>
        <v>#VALUE!</v>
      </c>
      <c r="O42" s="48" t="e">
        <f t="shared" si="7"/>
        <v>#VALUE!</v>
      </c>
    </row>
    <row r="43" spans="1:15">
      <c r="A43" s="42" t="s">
        <v>58</v>
      </c>
      <c r="B43" s="43" t="str">
        <f>IFERROR(INDEX('Emission Factors'!$A$2:$CH$104,MATCH($A43,'Emission Factors'!$A$2:$A$104,0),MATCH(C$9,'Emission Factors'!$A$2:$CH$2,0)),"")</f>
        <v/>
      </c>
      <c r="C43" s="44"/>
      <c r="D43" s="45"/>
      <c r="E43" s="46" t="e">
        <f t="shared" si="0"/>
        <v>#VALUE!</v>
      </c>
      <c r="F43" s="46" t="e">
        <f t="shared" si="1"/>
        <v>#VALUE!</v>
      </c>
      <c r="G43" s="46" t="e">
        <f t="shared" si="2"/>
        <v>#VALUE!</v>
      </c>
      <c r="H43" s="47" t="e">
        <f t="shared" si="3"/>
        <v>#VALUE!</v>
      </c>
      <c r="I43" s="43" t="str">
        <f>IFERROR(INDEX('Emission Factors'!$A$2:$CH$104,MATCH($A43,'Emission Factors'!$A$2:$A$104,0),MATCH(J$9,'Emission Factors'!$A$2:$CH$2,0)),"")</f>
        <v/>
      </c>
      <c r="J43" s="44"/>
      <c r="K43" s="87"/>
      <c r="L43" s="46" t="e">
        <f t="shared" si="4"/>
        <v>#VALUE!</v>
      </c>
      <c r="M43" s="46" t="e">
        <f t="shared" si="5"/>
        <v>#VALUE!</v>
      </c>
      <c r="N43" s="46" t="e">
        <f t="shared" si="6"/>
        <v>#VALUE!</v>
      </c>
      <c r="O43" s="48" t="e">
        <f t="shared" si="7"/>
        <v>#VALUE!</v>
      </c>
    </row>
    <row r="44" spans="1:15">
      <c r="A44" s="42" t="s">
        <v>59</v>
      </c>
      <c r="B44" s="43" t="str">
        <f>IFERROR(INDEX('Emission Factors'!$A$2:$CH$104,MATCH($A44,'Emission Factors'!$A$2:$A$104,0),MATCH(C$9,'Emission Factors'!$A$2:$CH$2,0)),"")</f>
        <v/>
      </c>
      <c r="C44" s="44"/>
      <c r="D44" s="45"/>
      <c r="E44" s="46" t="e">
        <f t="shared" si="0"/>
        <v>#VALUE!</v>
      </c>
      <c r="F44" s="46" t="e">
        <f t="shared" si="1"/>
        <v>#VALUE!</v>
      </c>
      <c r="G44" s="46" t="e">
        <f t="shared" si="2"/>
        <v>#VALUE!</v>
      </c>
      <c r="H44" s="47" t="e">
        <f t="shared" si="3"/>
        <v>#VALUE!</v>
      </c>
      <c r="I44" s="43" t="str">
        <f>IFERROR(INDEX('Emission Factors'!$A$2:$CH$104,MATCH($A44,'Emission Factors'!$A$2:$A$104,0),MATCH(J$9,'Emission Factors'!$A$2:$CH$2,0)),"")</f>
        <v/>
      </c>
      <c r="J44" s="44"/>
      <c r="K44" s="87"/>
      <c r="L44" s="46" t="e">
        <f t="shared" si="4"/>
        <v>#VALUE!</v>
      </c>
      <c r="M44" s="46" t="e">
        <f t="shared" si="5"/>
        <v>#VALUE!</v>
      </c>
      <c r="N44" s="46" t="e">
        <f t="shared" si="6"/>
        <v>#VALUE!</v>
      </c>
      <c r="O44" s="48" t="e">
        <f t="shared" si="7"/>
        <v>#VALUE!</v>
      </c>
    </row>
    <row r="45" spans="1:15">
      <c r="A45" s="42" t="s">
        <v>60</v>
      </c>
      <c r="B45" s="43" t="str">
        <f>IFERROR(INDEX('Emission Factors'!$A$2:$CH$104,MATCH($A45,'Emission Factors'!$A$2:$A$104,0),MATCH(C$9,'Emission Factors'!$A$2:$CH$2,0)),"")</f>
        <v/>
      </c>
      <c r="C45" s="44"/>
      <c r="D45" s="45"/>
      <c r="E45" s="46" t="e">
        <f t="shared" si="0"/>
        <v>#VALUE!</v>
      </c>
      <c r="F45" s="46" t="e">
        <f t="shared" si="1"/>
        <v>#VALUE!</v>
      </c>
      <c r="G45" s="46" t="e">
        <f t="shared" si="2"/>
        <v>#VALUE!</v>
      </c>
      <c r="H45" s="47" t="e">
        <f t="shared" si="3"/>
        <v>#VALUE!</v>
      </c>
      <c r="I45" s="43" t="str">
        <f>IFERROR(INDEX('Emission Factors'!$A$2:$CH$104,MATCH($A45,'Emission Factors'!$A$2:$A$104,0),MATCH(J$9,'Emission Factors'!$A$2:$CH$2,0)),"")</f>
        <v/>
      </c>
      <c r="J45" s="44"/>
      <c r="K45" s="87"/>
      <c r="L45" s="46" t="e">
        <f t="shared" si="4"/>
        <v>#VALUE!</v>
      </c>
      <c r="M45" s="46" t="e">
        <f t="shared" si="5"/>
        <v>#VALUE!</v>
      </c>
      <c r="N45" s="46" t="e">
        <f t="shared" si="6"/>
        <v>#VALUE!</v>
      </c>
      <c r="O45" s="48" t="e">
        <f t="shared" si="7"/>
        <v>#VALUE!</v>
      </c>
    </row>
    <row r="46" spans="1:15">
      <c r="A46" s="42" t="s">
        <v>61</v>
      </c>
      <c r="B46" s="43" t="str">
        <f>IFERROR(INDEX('Emission Factors'!$A$2:$CH$104,MATCH($A46,'Emission Factors'!$A$2:$A$104,0),MATCH(C$9,'Emission Factors'!$A$2:$CH$2,0)),"")</f>
        <v/>
      </c>
      <c r="C46" s="44"/>
      <c r="D46" s="45"/>
      <c r="E46" s="46" t="e">
        <f t="shared" si="0"/>
        <v>#VALUE!</v>
      </c>
      <c r="F46" s="46" t="e">
        <f t="shared" si="1"/>
        <v>#VALUE!</v>
      </c>
      <c r="G46" s="46" t="e">
        <f t="shared" si="2"/>
        <v>#VALUE!</v>
      </c>
      <c r="H46" s="47" t="e">
        <f t="shared" si="3"/>
        <v>#VALUE!</v>
      </c>
      <c r="I46" s="43" t="str">
        <f>IFERROR(INDEX('Emission Factors'!$A$2:$CH$104,MATCH($A46,'Emission Factors'!$A$2:$A$104,0),MATCH(J$9,'Emission Factors'!$A$2:$CH$2,0)),"")</f>
        <v/>
      </c>
      <c r="J46" s="44"/>
      <c r="K46" s="87"/>
      <c r="L46" s="46" t="e">
        <f t="shared" si="4"/>
        <v>#VALUE!</v>
      </c>
      <c r="M46" s="46" t="e">
        <f t="shared" si="5"/>
        <v>#VALUE!</v>
      </c>
      <c r="N46" s="46" t="e">
        <f t="shared" si="6"/>
        <v>#VALUE!</v>
      </c>
      <c r="O46" s="48" t="e">
        <f t="shared" si="7"/>
        <v>#VALUE!</v>
      </c>
    </row>
    <row r="47" spans="1:15">
      <c r="A47" s="42" t="s">
        <v>63</v>
      </c>
      <c r="B47" s="43" t="str">
        <f>IFERROR(INDEX('Emission Factors'!$A$2:$CH$104,MATCH($A47,'Emission Factors'!$A$2:$A$104,0),MATCH(C$9,'Emission Factors'!$A$2:$CH$2,0)),"")</f>
        <v/>
      </c>
      <c r="C47" s="44"/>
      <c r="D47" s="45"/>
      <c r="E47" s="46" t="e">
        <f t="shared" si="0"/>
        <v>#VALUE!</v>
      </c>
      <c r="F47" s="46" t="e">
        <f t="shared" si="1"/>
        <v>#VALUE!</v>
      </c>
      <c r="G47" s="46" t="e">
        <f t="shared" si="2"/>
        <v>#VALUE!</v>
      </c>
      <c r="H47" s="47" t="e">
        <f t="shared" si="3"/>
        <v>#VALUE!</v>
      </c>
      <c r="I47" s="43" t="str">
        <f>IFERROR(INDEX('Emission Factors'!$A$2:$CH$104,MATCH($A47,'Emission Factors'!$A$2:$A$104,0),MATCH(J$9,'Emission Factors'!$A$2:$CH$2,0)),"")</f>
        <v/>
      </c>
      <c r="J47" s="44"/>
      <c r="K47" s="87"/>
      <c r="L47" s="46" t="e">
        <f t="shared" si="4"/>
        <v>#VALUE!</v>
      </c>
      <c r="M47" s="46" t="e">
        <f t="shared" si="5"/>
        <v>#VALUE!</v>
      </c>
      <c r="N47" s="46" t="e">
        <f t="shared" si="6"/>
        <v>#VALUE!</v>
      </c>
      <c r="O47" s="48" t="e">
        <f t="shared" si="7"/>
        <v>#VALUE!</v>
      </c>
    </row>
    <row r="48" spans="1:15">
      <c r="A48" s="42" t="s">
        <v>64</v>
      </c>
      <c r="B48" s="43" t="str">
        <f>IFERROR(INDEX('Emission Factors'!$A$2:$CH$104,MATCH($A48,'Emission Factors'!$A$2:$A$104,0),MATCH(C$9,'Emission Factors'!$A$2:$CH$2,0)),"")</f>
        <v/>
      </c>
      <c r="C48" s="44"/>
      <c r="D48" s="45"/>
      <c r="E48" s="46" t="e">
        <f t="shared" si="0"/>
        <v>#VALUE!</v>
      </c>
      <c r="F48" s="46" t="e">
        <f t="shared" si="1"/>
        <v>#VALUE!</v>
      </c>
      <c r="G48" s="46" t="e">
        <f t="shared" si="2"/>
        <v>#VALUE!</v>
      </c>
      <c r="H48" s="47" t="e">
        <f t="shared" si="3"/>
        <v>#VALUE!</v>
      </c>
      <c r="I48" s="43" t="str">
        <f>IFERROR(INDEX('Emission Factors'!$A$2:$CH$104,MATCH($A48,'Emission Factors'!$A$2:$A$104,0),MATCH(J$9,'Emission Factors'!$A$2:$CH$2,0)),"")</f>
        <v/>
      </c>
      <c r="J48" s="44"/>
      <c r="K48" s="87"/>
      <c r="L48" s="46" t="e">
        <f t="shared" si="4"/>
        <v>#VALUE!</v>
      </c>
      <c r="M48" s="46" t="e">
        <f t="shared" si="5"/>
        <v>#VALUE!</v>
      </c>
      <c r="N48" s="46" t="e">
        <f t="shared" si="6"/>
        <v>#VALUE!</v>
      </c>
      <c r="O48" s="48" t="e">
        <f t="shared" si="7"/>
        <v>#VALUE!</v>
      </c>
    </row>
    <row r="49" spans="1:15">
      <c r="A49" s="42" t="s">
        <v>65</v>
      </c>
      <c r="B49" s="43" t="str">
        <f>IFERROR(INDEX('Emission Factors'!$A$2:$CH$104,MATCH($A49,'Emission Factors'!$A$2:$A$104,0),MATCH(C$9,'Emission Factors'!$A$2:$CH$2,0)),"")</f>
        <v/>
      </c>
      <c r="C49" s="44"/>
      <c r="D49" s="45"/>
      <c r="E49" s="46" t="e">
        <f t="shared" si="0"/>
        <v>#VALUE!</v>
      </c>
      <c r="F49" s="46" t="e">
        <f t="shared" si="1"/>
        <v>#VALUE!</v>
      </c>
      <c r="G49" s="46" t="e">
        <f t="shared" si="2"/>
        <v>#VALUE!</v>
      </c>
      <c r="H49" s="47" t="e">
        <f t="shared" si="3"/>
        <v>#VALUE!</v>
      </c>
      <c r="I49" s="43" t="str">
        <f>IFERROR(INDEX('Emission Factors'!$A$2:$CH$104,MATCH($A49,'Emission Factors'!$A$2:$A$104,0),MATCH(J$9,'Emission Factors'!$A$2:$CH$2,0)),"")</f>
        <v/>
      </c>
      <c r="J49" s="44"/>
      <c r="K49" s="87"/>
      <c r="L49" s="46" t="e">
        <f t="shared" si="4"/>
        <v>#VALUE!</v>
      </c>
      <c r="M49" s="46" t="e">
        <f t="shared" si="5"/>
        <v>#VALUE!</v>
      </c>
      <c r="N49" s="46" t="e">
        <f t="shared" si="6"/>
        <v>#VALUE!</v>
      </c>
      <c r="O49" s="48" t="e">
        <f t="shared" si="7"/>
        <v>#VALUE!</v>
      </c>
    </row>
    <row r="50" spans="1:15">
      <c r="A50" s="42" t="s">
        <v>67</v>
      </c>
      <c r="B50" s="43" t="str">
        <f>IFERROR(INDEX('Emission Factors'!$A$2:$CH$104,MATCH($A50,'Emission Factors'!$A$2:$A$104,0),MATCH(C$9,'Emission Factors'!$A$2:$CH$2,0)),"")</f>
        <v/>
      </c>
      <c r="C50" s="44"/>
      <c r="D50" s="45"/>
      <c r="E50" s="46" t="e">
        <f t="shared" si="0"/>
        <v>#VALUE!</v>
      </c>
      <c r="F50" s="46" t="e">
        <f t="shared" si="1"/>
        <v>#VALUE!</v>
      </c>
      <c r="G50" s="46" t="e">
        <f t="shared" si="2"/>
        <v>#VALUE!</v>
      </c>
      <c r="H50" s="47" t="e">
        <f t="shared" si="3"/>
        <v>#VALUE!</v>
      </c>
      <c r="I50" s="43" t="str">
        <f>IFERROR(INDEX('Emission Factors'!$A$2:$CH$104,MATCH($A50,'Emission Factors'!$A$2:$A$104,0),MATCH(J$9,'Emission Factors'!$A$2:$CH$2,0)),"")</f>
        <v/>
      </c>
      <c r="J50" s="44"/>
      <c r="K50" s="87"/>
      <c r="L50" s="46" t="e">
        <f t="shared" si="4"/>
        <v>#VALUE!</v>
      </c>
      <c r="M50" s="46" t="e">
        <f t="shared" si="5"/>
        <v>#VALUE!</v>
      </c>
      <c r="N50" s="46" t="e">
        <f t="shared" si="6"/>
        <v>#VALUE!</v>
      </c>
      <c r="O50" s="48" t="e">
        <f t="shared" si="7"/>
        <v>#VALUE!</v>
      </c>
    </row>
    <row r="51" spans="1:15">
      <c r="A51" s="42" t="s">
        <v>68</v>
      </c>
      <c r="B51" s="43" t="str">
        <f>IFERROR(INDEX('Emission Factors'!$A$2:$CH$104,MATCH($A51,'Emission Factors'!$A$2:$A$104,0),MATCH(C$9,'Emission Factors'!$A$2:$CH$2,0)),"")</f>
        <v/>
      </c>
      <c r="C51" s="44"/>
      <c r="D51" s="45"/>
      <c r="E51" s="46" t="e">
        <f t="shared" si="0"/>
        <v>#VALUE!</v>
      </c>
      <c r="F51" s="46" t="e">
        <f t="shared" si="1"/>
        <v>#VALUE!</v>
      </c>
      <c r="G51" s="46" t="e">
        <f t="shared" si="2"/>
        <v>#VALUE!</v>
      </c>
      <c r="H51" s="47" t="e">
        <f t="shared" si="3"/>
        <v>#VALUE!</v>
      </c>
      <c r="I51" s="43" t="str">
        <f>IFERROR(INDEX('Emission Factors'!$A$2:$CH$104,MATCH($A51,'Emission Factors'!$A$2:$A$104,0),MATCH(J$9,'Emission Factors'!$A$2:$CH$2,0)),"")</f>
        <v/>
      </c>
      <c r="J51" s="44"/>
      <c r="K51" s="87"/>
      <c r="L51" s="46" t="e">
        <f t="shared" si="4"/>
        <v>#VALUE!</v>
      </c>
      <c r="M51" s="46" t="e">
        <f t="shared" si="5"/>
        <v>#VALUE!</v>
      </c>
      <c r="N51" s="46" t="e">
        <f t="shared" si="6"/>
        <v>#VALUE!</v>
      </c>
      <c r="O51" s="48" t="e">
        <f t="shared" si="7"/>
        <v>#VALUE!</v>
      </c>
    </row>
    <row r="52" spans="1:15">
      <c r="A52" s="42" t="s">
        <v>70</v>
      </c>
      <c r="B52" s="43" t="str">
        <f>IFERROR(INDEX('Emission Factors'!$A$2:$CH$104,MATCH($A52,'Emission Factors'!$A$2:$A$104,0),MATCH(C$9,'Emission Factors'!$A$2:$CH$2,0)),"")</f>
        <v/>
      </c>
      <c r="C52" s="44"/>
      <c r="D52" s="45"/>
      <c r="E52" s="46" t="e">
        <f t="shared" si="0"/>
        <v>#VALUE!</v>
      </c>
      <c r="F52" s="46" t="e">
        <f t="shared" si="1"/>
        <v>#VALUE!</v>
      </c>
      <c r="G52" s="46" t="e">
        <f t="shared" si="2"/>
        <v>#VALUE!</v>
      </c>
      <c r="H52" s="47" t="e">
        <f t="shared" si="3"/>
        <v>#VALUE!</v>
      </c>
      <c r="I52" s="43" t="str">
        <f>IFERROR(INDEX('Emission Factors'!$A$2:$CH$104,MATCH($A52,'Emission Factors'!$A$2:$A$104,0),MATCH(J$9,'Emission Factors'!$A$2:$CH$2,0)),"")</f>
        <v/>
      </c>
      <c r="J52" s="44"/>
      <c r="K52" s="87"/>
      <c r="L52" s="46" t="e">
        <f t="shared" si="4"/>
        <v>#VALUE!</v>
      </c>
      <c r="M52" s="46" t="e">
        <f t="shared" si="5"/>
        <v>#VALUE!</v>
      </c>
      <c r="N52" s="46" t="e">
        <f t="shared" si="6"/>
        <v>#VALUE!</v>
      </c>
      <c r="O52" s="48" t="e">
        <f t="shared" si="7"/>
        <v>#VALUE!</v>
      </c>
    </row>
    <row r="53" spans="1:15">
      <c r="A53" s="42" t="s">
        <v>73</v>
      </c>
      <c r="B53" s="43" t="str">
        <f>IFERROR(INDEX('Emission Factors'!$A$2:$CH$104,MATCH($A53,'Emission Factors'!$A$2:$A$104,0),MATCH(C$9,'Emission Factors'!$A$2:$CH$2,0)),"")</f>
        <v/>
      </c>
      <c r="C53" s="44"/>
      <c r="D53" s="45"/>
      <c r="E53" s="46" t="e">
        <f t="shared" si="0"/>
        <v>#VALUE!</v>
      </c>
      <c r="F53" s="46" t="e">
        <f t="shared" si="1"/>
        <v>#VALUE!</v>
      </c>
      <c r="G53" s="46" t="e">
        <f t="shared" si="2"/>
        <v>#VALUE!</v>
      </c>
      <c r="H53" s="47" t="e">
        <f t="shared" si="3"/>
        <v>#VALUE!</v>
      </c>
      <c r="I53" s="43" t="str">
        <f>IFERROR(INDEX('Emission Factors'!$A$2:$CH$104,MATCH($A53,'Emission Factors'!$A$2:$A$104,0),MATCH(J$9,'Emission Factors'!$A$2:$CH$2,0)),"")</f>
        <v/>
      </c>
      <c r="J53" s="44"/>
      <c r="K53" s="87"/>
      <c r="L53" s="46" t="e">
        <f t="shared" si="4"/>
        <v>#VALUE!</v>
      </c>
      <c r="M53" s="46" t="e">
        <f t="shared" si="5"/>
        <v>#VALUE!</v>
      </c>
      <c r="N53" s="46" t="e">
        <f t="shared" si="6"/>
        <v>#VALUE!</v>
      </c>
      <c r="O53" s="48" t="e">
        <f t="shared" si="7"/>
        <v>#VALUE!</v>
      </c>
    </row>
    <row r="54" spans="1:15">
      <c r="A54" s="42" t="s">
        <v>74</v>
      </c>
      <c r="B54" s="43" t="str">
        <f>IFERROR(INDEX('Emission Factors'!$A$2:$CH$104,MATCH($A54,'Emission Factors'!$A$2:$A$104,0),MATCH(C$9,'Emission Factors'!$A$2:$CH$2,0)),"")</f>
        <v/>
      </c>
      <c r="C54" s="44"/>
      <c r="D54" s="45"/>
      <c r="E54" s="46" t="e">
        <f t="shared" si="0"/>
        <v>#VALUE!</v>
      </c>
      <c r="F54" s="46" t="e">
        <f t="shared" si="1"/>
        <v>#VALUE!</v>
      </c>
      <c r="G54" s="46" t="e">
        <f t="shared" si="2"/>
        <v>#VALUE!</v>
      </c>
      <c r="H54" s="47" t="e">
        <f t="shared" si="3"/>
        <v>#VALUE!</v>
      </c>
      <c r="I54" s="43" t="str">
        <f>IFERROR(INDEX('Emission Factors'!$A$2:$CH$104,MATCH($A54,'Emission Factors'!$A$2:$A$104,0),MATCH(J$9,'Emission Factors'!$A$2:$CH$2,0)),"")</f>
        <v/>
      </c>
      <c r="J54" s="44"/>
      <c r="K54" s="87"/>
      <c r="L54" s="46" t="e">
        <f t="shared" si="4"/>
        <v>#VALUE!</v>
      </c>
      <c r="M54" s="46" t="e">
        <f t="shared" si="5"/>
        <v>#VALUE!</v>
      </c>
      <c r="N54" s="46" t="e">
        <f t="shared" si="6"/>
        <v>#VALUE!</v>
      </c>
      <c r="O54" s="48" t="e">
        <f t="shared" si="7"/>
        <v>#VALUE!</v>
      </c>
    </row>
    <row r="55" spans="1:15">
      <c r="A55" s="42" t="s">
        <v>75</v>
      </c>
      <c r="B55" s="43" t="str">
        <f>IFERROR(INDEX('Emission Factors'!$A$2:$CH$104,MATCH($A55,'Emission Factors'!$A$2:$A$104,0),MATCH(C$9,'Emission Factors'!$A$2:$CH$2,0)),"")</f>
        <v/>
      </c>
      <c r="C55" s="44"/>
      <c r="D55" s="45"/>
      <c r="E55" s="46" t="e">
        <f t="shared" si="0"/>
        <v>#VALUE!</v>
      </c>
      <c r="F55" s="46" t="e">
        <f t="shared" si="1"/>
        <v>#VALUE!</v>
      </c>
      <c r="G55" s="46" t="e">
        <f t="shared" si="2"/>
        <v>#VALUE!</v>
      </c>
      <c r="H55" s="47" t="e">
        <f t="shared" si="3"/>
        <v>#VALUE!</v>
      </c>
      <c r="I55" s="43" t="str">
        <f>IFERROR(INDEX('Emission Factors'!$A$2:$CH$104,MATCH($A55,'Emission Factors'!$A$2:$A$104,0),MATCH(J$9,'Emission Factors'!$A$2:$CH$2,0)),"")</f>
        <v/>
      </c>
      <c r="J55" s="44"/>
      <c r="K55" s="87"/>
      <c r="L55" s="46" t="e">
        <f t="shared" si="4"/>
        <v>#VALUE!</v>
      </c>
      <c r="M55" s="46" t="e">
        <f t="shared" si="5"/>
        <v>#VALUE!</v>
      </c>
      <c r="N55" s="46" t="e">
        <f t="shared" si="6"/>
        <v>#VALUE!</v>
      </c>
      <c r="O55" s="48" t="e">
        <f t="shared" si="7"/>
        <v>#VALUE!</v>
      </c>
    </row>
    <row r="56" spans="1:15">
      <c r="A56" s="42" t="s">
        <v>178</v>
      </c>
      <c r="B56" s="43" t="str">
        <f>IFERROR(INDEX('Emission Factors'!$A$2:$CH$104,MATCH($A56,'Emission Factors'!$A$2:$A$104,0),MATCH(C$9,'Emission Factors'!$A$2:$CH$2,0)),"")</f>
        <v/>
      </c>
      <c r="C56" s="44"/>
      <c r="D56" s="45"/>
      <c r="E56" s="46" t="e">
        <f t="shared" ref="E56:E73" si="8">IF(C56&gt;0,C56,B56)*C$4</f>
        <v>#VALUE!</v>
      </c>
      <c r="F56" s="46" t="e">
        <f t="shared" ref="F56:F73" si="9">IF(C56&gt;0,C56,B56)*C$4*(1-D56)</f>
        <v>#VALUE!</v>
      </c>
      <c r="G56" s="46" t="e">
        <f t="shared" ref="G56:G73" si="10">IF(C56&gt;0,C56,B56)*C$4*C$5/2000</f>
        <v>#VALUE!</v>
      </c>
      <c r="H56" s="47" t="e">
        <f t="shared" ref="H56:H73" si="11">IF(C56&gt;0,C56,B56)*C$4*(1-D56)*C$6/2000</f>
        <v>#VALUE!</v>
      </c>
      <c r="I56" s="43" t="str">
        <f>IFERROR(INDEX('Emission Factors'!$A$2:$CH$104,MATCH($A56,'Emission Factors'!$A$2:$A$104,0),MATCH(J$9,'Emission Factors'!$A$2:$CH$2,0)),"")</f>
        <v/>
      </c>
      <c r="J56" s="44"/>
      <c r="K56" s="87"/>
      <c r="L56" s="46" t="e">
        <f t="shared" ref="L56:L73" si="12">IF(J56&gt;0,J56,I56)*J$4</f>
        <v>#VALUE!</v>
      </c>
      <c r="M56" s="46" t="e">
        <f t="shared" ref="M56:M73" si="13">IF(J56&gt;0,J56,I56)*J$4*(1-K56)</f>
        <v>#VALUE!</v>
      </c>
      <c r="N56" s="46" t="e">
        <f t="shared" ref="N56:N73" si="14">IF(J56&gt;0,J56,I56)*J$4*J$5/2000</f>
        <v>#VALUE!</v>
      </c>
      <c r="O56" s="48" t="e">
        <f t="shared" ref="O56:O73" si="15">IF(J56&gt;0,J56,I56)*J$4*(1-K56)*J$6/2000</f>
        <v>#VALUE!</v>
      </c>
    </row>
    <row r="57" spans="1:15">
      <c r="A57" s="42" t="s">
        <v>77</v>
      </c>
      <c r="B57" s="43" t="str">
        <f>IFERROR(INDEX('Emission Factors'!$A$2:$CH$104,MATCH($A57,'Emission Factors'!$A$2:$A$104,0),MATCH(C$9,'Emission Factors'!$A$2:$CH$2,0)),"")</f>
        <v/>
      </c>
      <c r="C57" s="44"/>
      <c r="D57" s="45"/>
      <c r="E57" s="46" t="e">
        <f t="shared" si="8"/>
        <v>#VALUE!</v>
      </c>
      <c r="F57" s="46" t="e">
        <f t="shared" si="9"/>
        <v>#VALUE!</v>
      </c>
      <c r="G57" s="46" t="e">
        <f t="shared" si="10"/>
        <v>#VALUE!</v>
      </c>
      <c r="H57" s="47" t="e">
        <f t="shared" si="11"/>
        <v>#VALUE!</v>
      </c>
      <c r="I57" s="43" t="str">
        <f>IFERROR(INDEX('Emission Factors'!$A$2:$CH$104,MATCH($A57,'Emission Factors'!$A$2:$A$104,0),MATCH(J$9,'Emission Factors'!$A$2:$CH$2,0)),"")</f>
        <v/>
      </c>
      <c r="J57" s="44"/>
      <c r="K57" s="87"/>
      <c r="L57" s="46" t="e">
        <f t="shared" si="12"/>
        <v>#VALUE!</v>
      </c>
      <c r="M57" s="46" t="e">
        <f t="shared" si="13"/>
        <v>#VALUE!</v>
      </c>
      <c r="N57" s="46" t="e">
        <f t="shared" si="14"/>
        <v>#VALUE!</v>
      </c>
      <c r="O57" s="48" t="e">
        <f t="shared" si="15"/>
        <v>#VALUE!</v>
      </c>
    </row>
    <row r="58" spans="1:15">
      <c r="A58" s="42" t="s">
        <v>78</v>
      </c>
      <c r="B58" s="43" t="str">
        <f>IFERROR(INDEX('Emission Factors'!$A$2:$CH$104,MATCH($A58,'Emission Factors'!$A$2:$A$104,0),MATCH(C$9,'Emission Factors'!$A$2:$CH$2,0)),"")</f>
        <v/>
      </c>
      <c r="C58" s="44"/>
      <c r="D58" s="45"/>
      <c r="E58" s="46" t="e">
        <f t="shared" si="8"/>
        <v>#VALUE!</v>
      </c>
      <c r="F58" s="46" t="e">
        <f t="shared" si="9"/>
        <v>#VALUE!</v>
      </c>
      <c r="G58" s="46" t="e">
        <f t="shared" si="10"/>
        <v>#VALUE!</v>
      </c>
      <c r="H58" s="47" t="e">
        <f t="shared" si="11"/>
        <v>#VALUE!</v>
      </c>
      <c r="I58" s="43" t="str">
        <f>IFERROR(INDEX('Emission Factors'!$A$2:$CH$104,MATCH($A58,'Emission Factors'!$A$2:$A$104,0),MATCH(J$9,'Emission Factors'!$A$2:$CH$2,0)),"")</f>
        <v/>
      </c>
      <c r="J58" s="44"/>
      <c r="K58" s="87"/>
      <c r="L58" s="46" t="e">
        <f t="shared" si="12"/>
        <v>#VALUE!</v>
      </c>
      <c r="M58" s="46" t="e">
        <f t="shared" si="13"/>
        <v>#VALUE!</v>
      </c>
      <c r="N58" s="46" t="e">
        <f t="shared" si="14"/>
        <v>#VALUE!</v>
      </c>
      <c r="O58" s="48" t="e">
        <f t="shared" si="15"/>
        <v>#VALUE!</v>
      </c>
    </row>
    <row r="59" spans="1:15">
      <c r="A59" s="42" t="s">
        <v>79</v>
      </c>
      <c r="B59" s="43" t="str">
        <f>IFERROR(INDEX('Emission Factors'!$A$2:$CH$104,MATCH($A59,'Emission Factors'!$A$2:$A$104,0),MATCH(C$9,'Emission Factors'!$A$2:$CH$2,0)),"")</f>
        <v/>
      </c>
      <c r="C59" s="44"/>
      <c r="D59" s="45"/>
      <c r="E59" s="46" t="e">
        <f t="shared" si="8"/>
        <v>#VALUE!</v>
      </c>
      <c r="F59" s="46" t="e">
        <f t="shared" si="9"/>
        <v>#VALUE!</v>
      </c>
      <c r="G59" s="46" t="e">
        <f t="shared" si="10"/>
        <v>#VALUE!</v>
      </c>
      <c r="H59" s="47" t="e">
        <f t="shared" si="11"/>
        <v>#VALUE!</v>
      </c>
      <c r="I59" s="43" t="str">
        <f>IFERROR(INDEX('Emission Factors'!$A$2:$CH$104,MATCH($A59,'Emission Factors'!$A$2:$A$104,0),MATCH(J$9,'Emission Factors'!$A$2:$CH$2,0)),"")</f>
        <v/>
      </c>
      <c r="J59" s="44"/>
      <c r="K59" s="87"/>
      <c r="L59" s="46" t="e">
        <f t="shared" si="12"/>
        <v>#VALUE!</v>
      </c>
      <c r="M59" s="46" t="e">
        <f t="shared" si="13"/>
        <v>#VALUE!</v>
      </c>
      <c r="N59" s="46" t="e">
        <f t="shared" si="14"/>
        <v>#VALUE!</v>
      </c>
      <c r="O59" s="48" t="e">
        <f t="shared" si="15"/>
        <v>#VALUE!</v>
      </c>
    </row>
    <row r="60" spans="1:15">
      <c r="A60" s="42" t="s">
        <v>80</v>
      </c>
      <c r="B60" s="43" t="str">
        <f>IFERROR(INDEX('Emission Factors'!$A$2:$CH$104,MATCH($A60,'Emission Factors'!$A$2:$A$104,0),MATCH(C$9,'Emission Factors'!$A$2:$CH$2,0)),"")</f>
        <v/>
      </c>
      <c r="C60" s="44"/>
      <c r="D60" s="45"/>
      <c r="E60" s="46" t="e">
        <f t="shared" si="8"/>
        <v>#VALUE!</v>
      </c>
      <c r="F60" s="46" t="e">
        <f t="shared" si="9"/>
        <v>#VALUE!</v>
      </c>
      <c r="G60" s="46" t="e">
        <f t="shared" si="10"/>
        <v>#VALUE!</v>
      </c>
      <c r="H60" s="47" t="e">
        <f t="shared" si="11"/>
        <v>#VALUE!</v>
      </c>
      <c r="I60" s="43" t="str">
        <f>IFERROR(INDEX('Emission Factors'!$A$2:$CH$104,MATCH($A60,'Emission Factors'!$A$2:$A$104,0),MATCH(J$9,'Emission Factors'!$A$2:$CH$2,0)),"")</f>
        <v/>
      </c>
      <c r="J60" s="44"/>
      <c r="K60" s="87"/>
      <c r="L60" s="46" t="e">
        <f t="shared" si="12"/>
        <v>#VALUE!</v>
      </c>
      <c r="M60" s="46" t="e">
        <f t="shared" si="13"/>
        <v>#VALUE!</v>
      </c>
      <c r="N60" s="46" t="e">
        <f t="shared" si="14"/>
        <v>#VALUE!</v>
      </c>
      <c r="O60" s="48" t="e">
        <f t="shared" si="15"/>
        <v>#VALUE!</v>
      </c>
    </row>
    <row r="61" spans="1:15">
      <c r="A61" s="42" t="s">
        <v>81</v>
      </c>
      <c r="B61" s="43" t="str">
        <f>IFERROR(INDEX('Emission Factors'!$A$2:$CH$104,MATCH($A61,'Emission Factors'!$A$2:$A$104,0),MATCH(C$9,'Emission Factors'!$A$2:$CH$2,0)),"")</f>
        <v/>
      </c>
      <c r="C61" s="44"/>
      <c r="D61" s="45"/>
      <c r="E61" s="46" t="e">
        <f t="shared" si="8"/>
        <v>#VALUE!</v>
      </c>
      <c r="F61" s="46" t="e">
        <f t="shared" si="9"/>
        <v>#VALUE!</v>
      </c>
      <c r="G61" s="46" t="e">
        <f t="shared" si="10"/>
        <v>#VALUE!</v>
      </c>
      <c r="H61" s="47" t="e">
        <f t="shared" si="11"/>
        <v>#VALUE!</v>
      </c>
      <c r="I61" s="43" t="str">
        <f>IFERROR(INDEX('Emission Factors'!$A$2:$CH$104,MATCH($A61,'Emission Factors'!$A$2:$A$104,0),MATCH(J$9,'Emission Factors'!$A$2:$CH$2,0)),"")</f>
        <v/>
      </c>
      <c r="J61" s="44"/>
      <c r="K61" s="87"/>
      <c r="L61" s="46" t="e">
        <f t="shared" si="12"/>
        <v>#VALUE!</v>
      </c>
      <c r="M61" s="46" t="e">
        <f t="shared" si="13"/>
        <v>#VALUE!</v>
      </c>
      <c r="N61" s="46" t="e">
        <f t="shared" si="14"/>
        <v>#VALUE!</v>
      </c>
      <c r="O61" s="48" t="e">
        <f t="shared" si="15"/>
        <v>#VALUE!</v>
      </c>
    </row>
    <row r="62" spans="1:15">
      <c r="A62" s="42" t="s">
        <v>82</v>
      </c>
      <c r="B62" s="43" t="str">
        <f>IFERROR(INDEX('Emission Factors'!$A$2:$CH$104,MATCH($A62,'Emission Factors'!$A$2:$A$104,0),MATCH(C$9,'Emission Factors'!$A$2:$CH$2,0)),"")</f>
        <v/>
      </c>
      <c r="C62" s="44"/>
      <c r="D62" s="45"/>
      <c r="E62" s="46" t="e">
        <f t="shared" si="8"/>
        <v>#VALUE!</v>
      </c>
      <c r="F62" s="46" t="e">
        <f t="shared" si="9"/>
        <v>#VALUE!</v>
      </c>
      <c r="G62" s="46" t="e">
        <f t="shared" si="10"/>
        <v>#VALUE!</v>
      </c>
      <c r="H62" s="47" t="e">
        <f t="shared" si="11"/>
        <v>#VALUE!</v>
      </c>
      <c r="I62" s="43" t="str">
        <f>IFERROR(INDEX('Emission Factors'!$A$2:$CH$104,MATCH($A62,'Emission Factors'!$A$2:$A$104,0),MATCH(J$9,'Emission Factors'!$A$2:$CH$2,0)),"")</f>
        <v/>
      </c>
      <c r="J62" s="44"/>
      <c r="K62" s="87"/>
      <c r="L62" s="46" t="e">
        <f t="shared" si="12"/>
        <v>#VALUE!</v>
      </c>
      <c r="M62" s="46" t="e">
        <f t="shared" si="13"/>
        <v>#VALUE!</v>
      </c>
      <c r="N62" s="46" t="e">
        <f t="shared" si="14"/>
        <v>#VALUE!</v>
      </c>
      <c r="O62" s="48" t="e">
        <f t="shared" si="15"/>
        <v>#VALUE!</v>
      </c>
    </row>
    <row r="63" spans="1:15">
      <c r="A63" s="42" t="s">
        <v>83</v>
      </c>
      <c r="B63" s="43" t="str">
        <f>IFERROR(INDEX('Emission Factors'!$A$2:$CH$104,MATCH($A63,'Emission Factors'!$A$2:$A$104,0),MATCH(C$9,'Emission Factors'!$A$2:$CH$2,0)),"")</f>
        <v/>
      </c>
      <c r="C63" s="44"/>
      <c r="D63" s="45"/>
      <c r="E63" s="46" t="e">
        <f t="shared" ref="E63" si="16">IF(C63&gt;0,C63,B63)*C$4</f>
        <v>#VALUE!</v>
      </c>
      <c r="F63" s="46" t="e">
        <f t="shared" ref="F63" si="17">IF(C63&gt;0,C63,B63)*C$4*(1-D63)</f>
        <v>#VALUE!</v>
      </c>
      <c r="G63" s="46" t="e">
        <f t="shared" ref="G63" si="18">IF(C63&gt;0,C63,B63)*C$4*C$5/2000</f>
        <v>#VALUE!</v>
      </c>
      <c r="H63" s="47" t="e">
        <f t="shared" ref="H63" si="19">IF(C63&gt;0,C63,B63)*C$4*(1-D63)*C$6/2000</f>
        <v>#VALUE!</v>
      </c>
      <c r="I63" s="43" t="str">
        <f>IFERROR(INDEX('Emission Factors'!$A$2:$CH$104,MATCH($A63,'Emission Factors'!$A$2:$A$104,0),MATCH(J$9,'Emission Factors'!$A$2:$CH$2,0)),"")</f>
        <v/>
      </c>
      <c r="J63" s="44"/>
      <c r="K63" s="87"/>
      <c r="L63" s="46" t="e">
        <f t="shared" ref="L63" si="20">IF(J63&gt;0,J63,I63)*J$4</f>
        <v>#VALUE!</v>
      </c>
      <c r="M63" s="46" t="e">
        <f t="shared" ref="M63" si="21">IF(J63&gt;0,J63,I63)*J$4*(1-K63)</f>
        <v>#VALUE!</v>
      </c>
      <c r="N63" s="46" t="e">
        <f t="shared" ref="N63" si="22">IF(J63&gt;0,J63,I63)*J$4*J$5/2000</f>
        <v>#VALUE!</v>
      </c>
      <c r="O63" s="48" t="e">
        <f t="shared" ref="O63" si="23">IF(J63&gt;0,J63,I63)*J$4*(1-K63)*J$6/2000</f>
        <v>#VALUE!</v>
      </c>
    </row>
    <row r="64" spans="1:15">
      <c r="A64" s="42" t="s">
        <v>84</v>
      </c>
      <c r="B64" s="43" t="str">
        <f>IFERROR(INDEX('Emission Factors'!$A$2:$CH$104,MATCH($A64,'Emission Factors'!$A$2:$A$104,0),MATCH(C$9,'Emission Factors'!$A$2:$CH$2,0)),"")</f>
        <v/>
      </c>
      <c r="C64" s="44"/>
      <c r="D64" s="45"/>
      <c r="E64" s="46" t="e">
        <f t="shared" si="8"/>
        <v>#VALUE!</v>
      </c>
      <c r="F64" s="46" t="e">
        <f t="shared" si="9"/>
        <v>#VALUE!</v>
      </c>
      <c r="G64" s="46" t="e">
        <f t="shared" si="10"/>
        <v>#VALUE!</v>
      </c>
      <c r="H64" s="47" t="e">
        <f t="shared" si="11"/>
        <v>#VALUE!</v>
      </c>
      <c r="I64" s="43" t="str">
        <f>IFERROR(INDEX('Emission Factors'!$A$2:$CH$104,MATCH($A64,'Emission Factors'!$A$2:$A$104,0),MATCH(J$9,'Emission Factors'!$A$2:$CH$2,0)),"")</f>
        <v/>
      </c>
      <c r="J64" s="44"/>
      <c r="K64" s="87"/>
      <c r="L64" s="46" t="e">
        <f t="shared" si="12"/>
        <v>#VALUE!</v>
      </c>
      <c r="M64" s="46" t="e">
        <f t="shared" si="13"/>
        <v>#VALUE!</v>
      </c>
      <c r="N64" s="46" t="e">
        <f t="shared" si="14"/>
        <v>#VALUE!</v>
      </c>
      <c r="O64" s="48" t="e">
        <f t="shared" si="15"/>
        <v>#VALUE!</v>
      </c>
    </row>
    <row r="65" spans="1:15">
      <c r="A65" s="42" t="s">
        <v>89</v>
      </c>
      <c r="B65" s="43" t="str">
        <f>IFERROR(INDEX('Emission Factors'!$A$2:$CH$104,MATCH($A65,'Emission Factors'!$A$2:$A$104,0),MATCH(C$9,'Emission Factors'!$A$2:$CH$2,0)),"")</f>
        <v/>
      </c>
      <c r="C65" s="44"/>
      <c r="D65" s="45"/>
      <c r="E65" s="46" t="e">
        <f t="shared" si="8"/>
        <v>#VALUE!</v>
      </c>
      <c r="F65" s="46" t="e">
        <f t="shared" si="9"/>
        <v>#VALUE!</v>
      </c>
      <c r="G65" s="46" t="e">
        <f t="shared" si="10"/>
        <v>#VALUE!</v>
      </c>
      <c r="H65" s="47" t="e">
        <f t="shared" si="11"/>
        <v>#VALUE!</v>
      </c>
      <c r="I65" s="43" t="str">
        <f>IFERROR(INDEX('Emission Factors'!$A$2:$CH$104,MATCH($A65,'Emission Factors'!$A$2:$A$104,0),MATCH(J$9,'Emission Factors'!$A$2:$CH$2,0)),"")</f>
        <v/>
      </c>
      <c r="J65" s="44"/>
      <c r="K65" s="87"/>
      <c r="L65" s="46" t="e">
        <f t="shared" si="12"/>
        <v>#VALUE!</v>
      </c>
      <c r="M65" s="46" t="e">
        <f t="shared" si="13"/>
        <v>#VALUE!</v>
      </c>
      <c r="N65" s="46" t="e">
        <f t="shared" si="14"/>
        <v>#VALUE!</v>
      </c>
      <c r="O65" s="48" t="e">
        <f t="shared" si="15"/>
        <v>#VALUE!</v>
      </c>
    </row>
    <row r="66" spans="1:15">
      <c r="A66" s="42" t="s">
        <v>179</v>
      </c>
      <c r="B66" s="43" t="str">
        <f>IFERROR(INDEX('Emission Factors'!$A$2:$CH$104,MATCH($A66,'Emission Factors'!$A$2:$A$104,0),MATCH(C$9,'Emission Factors'!$A$2:$CH$2,0)),"")</f>
        <v/>
      </c>
      <c r="C66" s="44"/>
      <c r="D66" s="45"/>
      <c r="E66" s="46" t="e">
        <f t="shared" si="8"/>
        <v>#VALUE!</v>
      </c>
      <c r="F66" s="46" t="e">
        <f t="shared" si="9"/>
        <v>#VALUE!</v>
      </c>
      <c r="G66" s="46" t="e">
        <f t="shared" si="10"/>
        <v>#VALUE!</v>
      </c>
      <c r="H66" s="47" t="e">
        <f t="shared" si="11"/>
        <v>#VALUE!</v>
      </c>
      <c r="I66" s="43" t="str">
        <f>IFERROR(INDEX('Emission Factors'!$A$2:$CH$104,MATCH($A66,'Emission Factors'!$A$2:$A$104,0),MATCH(J$9,'Emission Factors'!$A$2:$CH$2,0)),"")</f>
        <v/>
      </c>
      <c r="J66" s="44"/>
      <c r="K66" s="87"/>
      <c r="L66" s="46" t="e">
        <f t="shared" si="12"/>
        <v>#VALUE!</v>
      </c>
      <c r="M66" s="46" t="e">
        <f t="shared" si="13"/>
        <v>#VALUE!</v>
      </c>
      <c r="N66" s="46" t="e">
        <f t="shared" si="14"/>
        <v>#VALUE!</v>
      </c>
      <c r="O66" s="48" t="e">
        <f t="shared" si="15"/>
        <v>#VALUE!</v>
      </c>
    </row>
    <row r="67" spans="1:15">
      <c r="A67" s="42" t="s">
        <v>91</v>
      </c>
      <c r="B67" s="43" t="str">
        <f>IFERROR(INDEX('Emission Factors'!$A$2:$CH$104,MATCH($A67,'Emission Factors'!$A$2:$A$104,0),MATCH(C$9,'Emission Factors'!$A$2:$CH$2,0)),"")</f>
        <v/>
      </c>
      <c r="C67" s="44"/>
      <c r="D67" s="45"/>
      <c r="E67" s="46" t="e">
        <f t="shared" si="8"/>
        <v>#VALUE!</v>
      </c>
      <c r="F67" s="46" t="e">
        <f t="shared" si="9"/>
        <v>#VALUE!</v>
      </c>
      <c r="G67" s="46" t="e">
        <f t="shared" si="10"/>
        <v>#VALUE!</v>
      </c>
      <c r="H67" s="47" t="e">
        <f t="shared" si="11"/>
        <v>#VALUE!</v>
      </c>
      <c r="I67" s="43" t="str">
        <f>IFERROR(INDEX('Emission Factors'!$A$2:$CH$104,MATCH($A67,'Emission Factors'!$A$2:$A$104,0),MATCH(J$9,'Emission Factors'!$A$2:$CH$2,0)),"")</f>
        <v/>
      </c>
      <c r="J67" s="44"/>
      <c r="K67" s="87"/>
      <c r="L67" s="46" t="e">
        <f t="shared" si="12"/>
        <v>#VALUE!</v>
      </c>
      <c r="M67" s="46" t="e">
        <f t="shared" si="13"/>
        <v>#VALUE!</v>
      </c>
      <c r="N67" s="46" t="e">
        <f t="shared" si="14"/>
        <v>#VALUE!</v>
      </c>
      <c r="O67" s="48" t="e">
        <f t="shared" si="15"/>
        <v>#VALUE!</v>
      </c>
    </row>
    <row r="68" spans="1:15">
      <c r="A68" s="42" t="s">
        <v>93</v>
      </c>
      <c r="B68" s="43" t="str">
        <f>IFERROR(INDEX('Emission Factors'!$A$2:$CH$104,MATCH($A68,'Emission Factors'!$A$2:$A$104,0),MATCH(C$9,'Emission Factors'!$A$2:$CH$2,0)),"")</f>
        <v/>
      </c>
      <c r="C68" s="44"/>
      <c r="D68" s="45"/>
      <c r="E68" s="46" t="e">
        <f t="shared" si="8"/>
        <v>#VALUE!</v>
      </c>
      <c r="F68" s="46" t="e">
        <f t="shared" si="9"/>
        <v>#VALUE!</v>
      </c>
      <c r="G68" s="46" t="e">
        <f t="shared" si="10"/>
        <v>#VALUE!</v>
      </c>
      <c r="H68" s="47" t="e">
        <f t="shared" si="11"/>
        <v>#VALUE!</v>
      </c>
      <c r="I68" s="43" t="str">
        <f>IFERROR(INDEX('Emission Factors'!$A$2:$CH$104,MATCH($A68,'Emission Factors'!$A$2:$A$104,0),MATCH(J$9,'Emission Factors'!$A$2:$CH$2,0)),"")</f>
        <v/>
      </c>
      <c r="J68" s="44"/>
      <c r="K68" s="87"/>
      <c r="L68" s="46" t="e">
        <f t="shared" si="12"/>
        <v>#VALUE!</v>
      </c>
      <c r="M68" s="46" t="e">
        <f t="shared" si="13"/>
        <v>#VALUE!</v>
      </c>
      <c r="N68" s="46" t="e">
        <f t="shared" si="14"/>
        <v>#VALUE!</v>
      </c>
      <c r="O68" s="48" t="e">
        <f t="shared" si="15"/>
        <v>#VALUE!</v>
      </c>
    </row>
    <row r="69" spans="1:15">
      <c r="A69" s="42" t="s">
        <v>94</v>
      </c>
      <c r="B69" s="43" t="str">
        <f>IFERROR(INDEX('Emission Factors'!$A$2:$CH$104,MATCH($A69,'Emission Factors'!$A$2:$A$104,0),MATCH(C$9,'Emission Factors'!$A$2:$CH$2,0)),"")</f>
        <v/>
      </c>
      <c r="C69" s="44"/>
      <c r="D69" s="45"/>
      <c r="E69" s="46" t="e">
        <f t="shared" si="8"/>
        <v>#VALUE!</v>
      </c>
      <c r="F69" s="46" t="e">
        <f t="shared" si="9"/>
        <v>#VALUE!</v>
      </c>
      <c r="G69" s="46" t="e">
        <f t="shared" si="10"/>
        <v>#VALUE!</v>
      </c>
      <c r="H69" s="47" t="e">
        <f t="shared" si="11"/>
        <v>#VALUE!</v>
      </c>
      <c r="I69" s="43" t="str">
        <f>IFERROR(INDEX('Emission Factors'!$A$2:$CH$104,MATCH($A69,'Emission Factors'!$A$2:$A$104,0),MATCH(J$9,'Emission Factors'!$A$2:$CH$2,0)),"")</f>
        <v/>
      </c>
      <c r="J69" s="44"/>
      <c r="K69" s="87"/>
      <c r="L69" s="46" t="e">
        <f t="shared" si="12"/>
        <v>#VALUE!</v>
      </c>
      <c r="M69" s="46" t="e">
        <f t="shared" si="13"/>
        <v>#VALUE!</v>
      </c>
      <c r="N69" s="46" t="e">
        <f t="shared" si="14"/>
        <v>#VALUE!</v>
      </c>
      <c r="O69" s="48" t="e">
        <f t="shared" si="15"/>
        <v>#VALUE!</v>
      </c>
    </row>
    <row r="70" spans="1:15">
      <c r="A70" s="42" t="s">
        <v>95</v>
      </c>
      <c r="B70" s="43" t="str">
        <f>IFERROR(INDEX('Emission Factors'!$A$2:$CH$104,MATCH($A70,'Emission Factors'!$A$2:$A$104,0),MATCH(C$9,'Emission Factors'!$A$2:$CH$2,0)),"")</f>
        <v/>
      </c>
      <c r="C70" s="44"/>
      <c r="D70" s="45"/>
      <c r="E70" s="46" t="e">
        <f t="shared" si="8"/>
        <v>#VALUE!</v>
      </c>
      <c r="F70" s="46" t="e">
        <f t="shared" si="9"/>
        <v>#VALUE!</v>
      </c>
      <c r="G70" s="46" t="e">
        <f t="shared" si="10"/>
        <v>#VALUE!</v>
      </c>
      <c r="H70" s="47" t="e">
        <f t="shared" si="11"/>
        <v>#VALUE!</v>
      </c>
      <c r="I70" s="43" t="str">
        <f>IFERROR(INDEX('Emission Factors'!$A$2:$CH$104,MATCH($A70,'Emission Factors'!$A$2:$A$104,0),MATCH(J$9,'Emission Factors'!$A$2:$CH$2,0)),"")</f>
        <v/>
      </c>
      <c r="J70" s="44"/>
      <c r="K70" s="87"/>
      <c r="L70" s="46" t="e">
        <f t="shared" si="12"/>
        <v>#VALUE!</v>
      </c>
      <c r="M70" s="46" t="e">
        <f t="shared" si="13"/>
        <v>#VALUE!</v>
      </c>
      <c r="N70" s="46" t="e">
        <f t="shared" si="14"/>
        <v>#VALUE!</v>
      </c>
      <c r="O70" s="48" t="e">
        <f t="shared" si="15"/>
        <v>#VALUE!</v>
      </c>
    </row>
    <row r="71" spans="1:15">
      <c r="A71" s="42" t="s">
        <v>96</v>
      </c>
      <c r="B71" s="43" t="str">
        <f>IFERROR(INDEX('Emission Factors'!$A$2:$CH$104,MATCH($A71,'Emission Factors'!$A$2:$A$104,0),MATCH(C$9,'Emission Factors'!$A$2:$CH$2,0)),"")</f>
        <v/>
      </c>
      <c r="C71" s="44"/>
      <c r="D71" s="45"/>
      <c r="E71" s="46" t="e">
        <f t="shared" si="8"/>
        <v>#VALUE!</v>
      </c>
      <c r="F71" s="46" t="e">
        <f t="shared" si="9"/>
        <v>#VALUE!</v>
      </c>
      <c r="G71" s="46" t="e">
        <f t="shared" si="10"/>
        <v>#VALUE!</v>
      </c>
      <c r="H71" s="47" t="e">
        <f t="shared" si="11"/>
        <v>#VALUE!</v>
      </c>
      <c r="I71" s="43" t="str">
        <f>IFERROR(INDEX('Emission Factors'!$A$2:$CH$104,MATCH($A71,'Emission Factors'!$A$2:$A$104,0),MATCH(J$9,'Emission Factors'!$A$2:$CH$2,0)),"")</f>
        <v/>
      </c>
      <c r="J71" s="44"/>
      <c r="K71" s="87"/>
      <c r="L71" s="46" t="e">
        <f t="shared" si="12"/>
        <v>#VALUE!</v>
      </c>
      <c r="M71" s="46" t="e">
        <f t="shared" si="13"/>
        <v>#VALUE!</v>
      </c>
      <c r="N71" s="46" t="e">
        <f t="shared" si="14"/>
        <v>#VALUE!</v>
      </c>
      <c r="O71" s="48" t="e">
        <f t="shared" si="15"/>
        <v>#VALUE!</v>
      </c>
    </row>
    <row r="72" spans="1:15">
      <c r="A72" s="42" t="s">
        <v>97</v>
      </c>
      <c r="B72" s="43" t="str">
        <f>IFERROR(INDEX('Emission Factors'!$A$2:$CH$104,MATCH($A72,'Emission Factors'!$A$2:$A$104,0),MATCH(C$9,'Emission Factors'!$A$2:$CH$2,0)),"")</f>
        <v/>
      </c>
      <c r="C72" s="44"/>
      <c r="D72" s="45"/>
      <c r="E72" s="46" t="e">
        <f t="shared" si="8"/>
        <v>#VALUE!</v>
      </c>
      <c r="F72" s="46" t="e">
        <f t="shared" si="9"/>
        <v>#VALUE!</v>
      </c>
      <c r="G72" s="46" t="e">
        <f t="shared" si="10"/>
        <v>#VALUE!</v>
      </c>
      <c r="H72" s="47" t="e">
        <f t="shared" si="11"/>
        <v>#VALUE!</v>
      </c>
      <c r="I72" s="43" t="str">
        <f>IFERROR(INDEX('Emission Factors'!$A$2:$CH$104,MATCH($A72,'Emission Factors'!$A$2:$A$104,0),MATCH(J$9,'Emission Factors'!$A$2:$CH$2,0)),"")</f>
        <v/>
      </c>
      <c r="J72" s="44"/>
      <c r="K72" s="87"/>
      <c r="L72" s="46" t="e">
        <f t="shared" si="12"/>
        <v>#VALUE!</v>
      </c>
      <c r="M72" s="46" t="e">
        <f t="shared" si="13"/>
        <v>#VALUE!</v>
      </c>
      <c r="N72" s="46" t="e">
        <f t="shared" si="14"/>
        <v>#VALUE!</v>
      </c>
      <c r="O72" s="48" t="e">
        <f t="shared" si="15"/>
        <v>#VALUE!</v>
      </c>
    </row>
    <row r="73" spans="1:15" ht="15.75" thickBot="1">
      <c r="A73" s="49" t="s">
        <v>99</v>
      </c>
      <c r="B73" s="56" t="str">
        <f>IFERROR(INDEX('Emission Factors'!$A$2:$CH$104,MATCH($A73,'Emission Factors'!$A$2:$A$104,0),MATCH(C$9,'Emission Factors'!$A$2:$CH$2,0)),"")</f>
        <v/>
      </c>
      <c r="C73" s="57"/>
      <c r="D73" s="58"/>
      <c r="E73" s="59" t="e">
        <f t="shared" si="8"/>
        <v>#VALUE!</v>
      </c>
      <c r="F73" s="59" t="e">
        <f t="shared" si="9"/>
        <v>#VALUE!</v>
      </c>
      <c r="G73" s="59" t="e">
        <f t="shared" si="10"/>
        <v>#VALUE!</v>
      </c>
      <c r="H73" s="60" t="e">
        <f t="shared" si="11"/>
        <v>#VALUE!</v>
      </c>
      <c r="I73" s="56" t="str">
        <f>IFERROR(INDEX('Emission Factors'!$A$2:$CH$104,MATCH($A73,'Emission Factors'!$A$2:$A$104,0),MATCH(J$9,'Emission Factors'!$A$2:$CH$2,0)),"")</f>
        <v/>
      </c>
      <c r="J73" s="89"/>
      <c r="K73" s="89"/>
      <c r="L73" s="59" t="e">
        <f t="shared" si="12"/>
        <v>#VALUE!</v>
      </c>
      <c r="M73" s="59" t="e">
        <f t="shared" si="13"/>
        <v>#VALUE!</v>
      </c>
      <c r="N73" s="59" t="e">
        <f t="shared" si="14"/>
        <v>#VALUE!</v>
      </c>
      <c r="O73" s="61" t="e">
        <f t="shared" si="15"/>
        <v>#VALUE!</v>
      </c>
    </row>
    <row r="74" spans="1:15" s="91" customFormat="1" ht="12.75">
      <c r="A74" s="81"/>
      <c r="B74" s="79" t="s">
        <v>209</v>
      </c>
      <c r="C74" s="81"/>
      <c r="D74" s="81"/>
      <c r="E74" s="81"/>
      <c r="F74" s="81"/>
      <c r="G74" s="81"/>
      <c r="H74" s="81"/>
      <c r="I74" s="79" t="s">
        <v>209</v>
      </c>
      <c r="J74" s="81"/>
      <c r="K74" s="81"/>
      <c r="L74" s="81"/>
      <c r="M74" s="81"/>
      <c r="N74" s="81"/>
      <c r="O74" s="81"/>
    </row>
    <row r="75" spans="1:15">
      <c r="A75" s="20"/>
      <c r="B75" s="196"/>
      <c r="C75" s="197"/>
      <c r="D75" s="197"/>
      <c r="E75" s="197"/>
      <c r="F75" s="197"/>
      <c r="G75" s="197"/>
      <c r="H75" s="197"/>
      <c r="I75" s="196"/>
      <c r="J75" s="68"/>
      <c r="K75" s="68"/>
      <c r="L75" s="68"/>
      <c r="M75" s="68"/>
      <c r="N75" s="68"/>
      <c r="O75" s="68"/>
    </row>
    <row r="76" spans="1:15">
      <c r="A76" s="20"/>
      <c r="B76" s="68"/>
      <c r="C76" s="68"/>
      <c r="D76" s="68"/>
      <c r="E76" s="68"/>
      <c r="F76" s="68"/>
      <c r="G76" s="68"/>
      <c r="H76" s="68"/>
      <c r="I76" s="68"/>
      <c r="J76" s="68"/>
      <c r="K76" s="68"/>
      <c r="L76" s="68"/>
      <c r="M76" s="68"/>
      <c r="N76" s="68"/>
      <c r="O76" s="68"/>
    </row>
    <row r="77" spans="1:15">
      <c r="B77" s="80" t="s">
        <v>217</v>
      </c>
      <c r="C77" s="81"/>
      <c r="D77" s="20"/>
      <c r="E77" s="20"/>
      <c r="F77" s="20"/>
      <c r="G77" s="20"/>
      <c r="H77" s="20"/>
      <c r="I77" s="20"/>
      <c r="J77" s="20"/>
      <c r="K77" s="20"/>
      <c r="L77" s="20"/>
      <c r="M77" s="20"/>
      <c r="N77" s="20"/>
      <c r="O77" s="20"/>
    </row>
    <row r="78" spans="1:15" ht="15" customHeight="1">
      <c r="B78" s="84" t="s">
        <v>229</v>
      </c>
      <c r="C78" s="73"/>
      <c r="D78" s="73"/>
      <c r="E78" s="73"/>
      <c r="F78" s="73"/>
      <c r="G78" s="20"/>
      <c r="H78" s="20"/>
      <c r="I78" s="20"/>
      <c r="J78" s="20"/>
      <c r="K78" s="20"/>
      <c r="L78" s="20"/>
      <c r="M78" s="20"/>
      <c r="N78" s="20"/>
      <c r="O78" s="20"/>
    </row>
    <row r="79" spans="1:15">
      <c r="B79" s="73" t="s">
        <v>230</v>
      </c>
      <c r="C79" s="73"/>
      <c r="D79" s="73"/>
      <c r="E79" s="73"/>
      <c r="F79" s="73"/>
      <c r="G79" s="20"/>
      <c r="H79" s="20"/>
      <c r="I79" s="20"/>
      <c r="J79" s="20"/>
      <c r="K79" s="20"/>
      <c r="L79" s="20"/>
      <c r="M79" s="20"/>
      <c r="N79" s="20"/>
      <c r="O79" s="20"/>
    </row>
    <row r="80" spans="1:15" ht="15" customHeight="1">
      <c r="B80" s="73" t="s">
        <v>251</v>
      </c>
      <c r="C80" s="73"/>
      <c r="D80" s="73"/>
      <c r="E80" s="73"/>
      <c r="F80" s="73"/>
      <c r="G80" s="20"/>
      <c r="H80" s="20"/>
      <c r="I80" s="20"/>
      <c r="J80" s="20"/>
      <c r="K80" s="20"/>
      <c r="L80" s="20"/>
      <c r="M80" s="20"/>
      <c r="N80" s="20"/>
      <c r="O80" s="20"/>
    </row>
    <row r="81" spans="1:15">
      <c r="B81" s="84" t="s">
        <v>231</v>
      </c>
      <c r="C81" s="73"/>
      <c r="D81" s="73"/>
      <c r="E81" s="73"/>
      <c r="F81" s="73"/>
      <c r="G81" s="20"/>
      <c r="H81" s="20"/>
      <c r="I81" s="20"/>
      <c r="J81" s="20"/>
      <c r="K81" s="20"/>
      <c r="L81" s="20"/>
      <c r="M81" s="20"/>
      <c r="N81" s="20"/>
      <c r="O81" s="20"/>
    </row>
    <row r="82" spans="1:15">
      <c r="B82" s="73" t="s">
        <v>232</v>
      </c>
      <c r="C82" s="73"/>
      <c r="D82" s="73"/>
      <c r="E82" s="73"/>
      <c r="F82" s="73"/>
      <c r="G82" s="20"/>
      <c r="H82" s="20"/>
      <c r="I82" s="20"/>
      <c r="J82" s="20"/>
      <c r="K82" s="20"/>
      <c r="L82" s="20"/>
      <c r="M82" s="20"/>
      <c r="N82" s="20"/>
      <c r="O82" s="20"/>
    </row>
    <row r="83" spans="1:15" ht="15" customHeight="1">
      <c r="B83" s="73" t="s">
        <v>252</v>
      </c>
      <c r="C83" s="73"/>
      <c r="D83" s="73"/>
      <c r="E83" s="73"/>
      <c r="F83" s="73"/>
      <c r="G83" s="20"/>
      <c r="H83" s="20"/>
      <c r="I83" s="20"/>
      <c r="J83" s="20"/>
      <c r="K83" s="20"/>
      <c r="L83" s="20"/>
      <c r="M83" s="20"/>
      <c r="N83" s="20"/>
      <c r="O83" s="20"/>
    </row>
    <row r="84" spans="1:15">
      <c r="B84" s="73" t="s">
        <v>228</v>
      </c>
      <c r="C84" s="73"/>
      <c r="D84" s="73"/>
      <c r="E84" s="73"/>
      <c r="F84" s="73"/>
      <c r="G84" s="20"/>
      <c r="H84" s="20"/>
      <c r="I84" s="20"/>
      <c r="J84" s="20"/>
      <c r="K84" s="20"/>
      <c r="L84" s="20"/>
      <c r="M84" s="20"/>
      <c r="N84" s="20"/>
      <c r="O84" s="20"/>
    </row>
    <row r="85" spans="1:15" ht="15" customHeight="1">
      <c r="B85" s="20" t="s">
        <v>249</v>
      </c>
      <c r="C85" s="73"/>
      <c r="D85" s="73"/>
      <c r="E85" s="73"/>
      <c r="F85" s="73"/>
      <c r="G85" s="20"/>
      <c r="H85" s="20"/>
      <c r="I85" s="20"/>
      <c r="J85" s="20"/>
      <c r="K85" s="20"/>
      <c r="L85" s="20"/>
      <c r="M85" s="20"/>
      <c r="N85" s="20"/>
      <c r="O85" s="20"/>
    </row>
    <row r="86" spans="1:15">
      <c r="B86" s="73" t="s">
        <v>233</v>
      </c>
      <c r="C86" s="73"/>
      <c r="D86" s="73"/>
      <c r="E86" s="73"/>
      <c r="F86" s="73"/>
      <c r="G86" s="20"/>
      <c r="H86" s="20"/>
      <c r="I86" s="20"/>
      <c r="J86" s="20"/>
      <c r="K86" s="20"/>
      <c r="L86" s="20"/>
      <c r="M86" s="20"/>
      <c r="N86" s="20"/>
      <c r="O86" s="20"/>
    </row>
    <row r="87" spans="1:15">
      <c r="B87" s="73" t="s">
        <v>253</v>
      </c>
      <c r="C87" s="73"/>
      <c r="D87" s="73"/>
      <c r="E87" s="73"/>
      <c r="F87" s="73"/>
      <c r="G87" s="20"/>
      <c r="H87" s="20"/>
      <c r="I87" s="20"/>
      <c r="J87" s="20"/>
      <c r="K87" s="20"/>
      <c r="L87" s="20"/>
      <c r="M87" s="20"/>
      <c r="N87" s="20"/>
      <c r="O87" s="20"/>
    </row>
    <row r="88" spans="1:15" ht="15" customHeight="1">
      <c r="A88" s="20"/>
      <c r="B88" s="20"/>
      <c r="C88" s="73"/>
      <c r="D88" s="73"/>
      <c r="E88" s="73"/>
      <c r="F88" s="73"/>
      <c r="G88" s="20"/>
      <c r="H88" s="20"/>
      <c r="I88" s="20"/>
      <c r="J88" s="20"/>
      <c r="K88" s="20"/>
      <c r="L88" s="20"/>
      <c r="M88" s="20"/>
      <c r="N88" s="20"/>
      <c r="O88" s="20"/>
    </row>
    <row r="89" spans="1:15" ht="15" customHeight="1">
      <c r="A89" s="80" t="s">
        <v>107</v>
      </c>
      <c r="B89" s="20"/>
      <c r="C89" s="20"/>
      <c r="D89" s="20"/>
      <c r="E89" s="20"/>
      <c r="F89" s="20"/>
      <c r="G89" s="20"/>
      <c r="H89" s="20"/>
      <c r="I89" s="20"/>
      <c r="J89" s="20"/>
      <c r="K89" s="20"/>
      <c r="L89" s="20"/>
      <c r="M89" s="20"/>
      <c r="N89" s="20"/>
      <c r="O89" s="20"/>
    </row>
    <row r="90" spans="1:15">
      <c r="A90" s="20" t="s">
        <v>141</v>
      </c>
      <c r="B90" s="20"/>
      <c r="C90" s="20"/>
      <c r="D90" s="20"/>
      <c r="E90" s="20"/>
      <c r="F90" s="20"/>
      <c r="G90" s="20"/>
      <c r="H90" s="20"/>
      <c r="I90" s="20"/>
      <c r="J90" s="20"/>
      <c r="K90" s="20"/>
      <c r="L90" s="20"/>
      <c r="M90" s="20"/>
      <c r="N90" s="20"/>
      <c r="O90" s="20"/>
    </row>
    <row r="91" spans="1:15" ht="15" customHeight="1">
      <c r="A91" s="20" t="s">
        <v>142</v>
      </c>
      <c r="B91" s="20"/>
      <c r="C91" s="20"/>
      <c r="D91" s="20"/>
      <c r="E91" s="20"/>
      <c r="F91" s="20"/>
      <c r="G91" s="20"/>
      <c r="H91" s="20"/>
      <c r="I91" s="20"/>
      <c r="J91" s="20"/>
      <c r="K91" s="20"/>
      <c r="L91" s="20"/>
      <c r="M91" s="20"/>
      <c r="N91" s="20"/>
      <c r="O91" s="20"/>
    </row>
    <row r="92" spans="1:15">
      <c r="A92" s="20" t="s">
        <v>143</v>
      </c>
      <c r="B92" s="20"/>
      <c r="C92" s="20"/>
      <c r="D92" s="20"/>
      <c r="E92" s="20"/>
      <c r="F92" s="20"/>
      <c r="G92" s="20"/>
      <c r="H92" s="20"/>
      <c r="I92" s="20"/>
      <c r="J92" s="20"/>
      <c r="K92" s="20"/>
      <c r="L92" s="20"/>
      <c r="M92" s="20"/>
      <c r="N92" s="20"/>
      <c r="O92" s="20"/>
    </row>
    <row r="93" spans="1:15">
      <c r="A93" s="20" t="s">
        <v>144</v>
      </c>
      <c r="B93" s="20"/>
      <c r="C93" s="20"/>
      <c r="D93" s="20"/>
      <c r="E93" s="20"/>
      <c r="F93" s="20"/>
      <c r="G93" s="20"/>
      <c r="H93" s="20"/>
      <c r="I93" s="20"/>
      <c r="J93" s="20"/>
      <c r="K93" s="20"/>
      <c r="L93" s="20"/>
      <c r="M93" s="20"/>
      <c r="N93" s="20"/>
      <c r="O93" s="20"/>
    </row>
  </sheetData>
  <sheetProtection algorithmName="SHA-512" hashValue="zjfAgxZYe47fzyIO4PU1Aeee1QZCSqjHFZ/wMpv6+PGtXh4HSolgEe961Lqiyyc9NArRxkT4QMHekyj24N1hBg==" saltValue="pq+YlTqMtXYBjs1uneo5ig==" spinCount="100000" sheet="1" insertColumns="0" insertRows="0" deleteColumns="0" deleteRows="0"/>
  <dataValidations count="1">
    <dataValidation type="list" allowBlank="1" showInputMessage="1" showErrorMessage="1" sqref="J9 C9" xr:uid="{80A9579A-C4F9-4794-9FC2-810BA43F2CFD}">
      <formula1>$A$90:$A$93</formula1>
    </dataValidation>
  </dataValidations>
  <pageMargins left="0.7" right="0.7" top="0.75" bottom="0.75" header="0.3" footer="0.3"/>
  <pageSetup scale="31"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2151-928D-42AE-90B0-271366D93F6A}">
  <sheetPr>
    <pageSetUpPr fitToPage="1"/>
  </sheetPr>
  <dimension ref="A1:P66"/>
  <sheetViews>
    <sheetView view="pageBreakPreview" zoomScaleNormal="100" zoomScaleSheetLayoutView="100" workbookViewId="0">
      <selection activeCell="C2" sqref="C2"/>
    </sheetView>
  </sheetViews>
  <sheetFormatPr defaultColWidth="9.140625" defaultRowHeight="15"/>
  <cols>
    <col min="1" max="1" width="37.5703125" style="6" bestFit="1" customWidth="1"/>
    <col min="2" max="2" width="24.5703125" style="6" bestFit="1" customWidth="1"/>
    <col min="3" max="5" width="24.5703125" style="6" customWidth="1"/>
    <col min="6" max="7" width="20.5703125" style="6" customWidth="1"/>
    <col min="8" max="12" width="24.5703125" style="6" customWidth="1"/>
    <col min="13" max="14" width="20.5703125" style="6" customWidth="1"/>
    <col min="15" max="16" width="24.5703125" style="6" customWidth="1"/>
    <col min="17" max="16384" width="9.140625" style="6"/>
  </cols>
  <sheetData>
    <row r="1" spans="1:15" ht="19.5" thickBot="1">
      <c r="A1" s="19" t="s">
        <v>254</v>
      </c>
    </row>
    <row r="2" spans="1:15">
      <c r="A2" s="20"/>
      <c r="B2" s="21" t="s">
        <v>3</v>
      </c>
      <c r="C2" s="22" t="s">
        <v>137</v>
      </c>
      <c r="D2" s="23"/>
      <c r="E2" s="23"/>
      <c r="F2" s="23"/>
      <c r="G2" s="23"/>
      <c r="H2" s="24"/>
      <c r="I2" s="21" t="s">
        <v>3</v>
      </c>
      <c r="J2" s="22" t="s">
        <v>137</v>
      </c>
      <c r="K2" s="23"/>
      <c r="L2" s="23"/>
      <c r="M2" s="23"/>
      <c r="N2" s="23"/>
      <c r="O2" s="24"/>
    </row>
    <row r="3" spans="1:15">
      <c r="A3" s="20"/>
      <c r="B3" s="25" t="s">
        <v>194</v>
      </c>
      <c r="C3" s="26"/>
      <c r="D3" s="27"/>
      <c r="E3" s="27"/>
      <c r="F3" s="27"/>
      <c r="G3" s="27"/>
      <c r="H3" s="28"/>
      <c r="I3" s="25" t="s">
        <v>190</v>
      </c>
      <c r="J3" s="26"/>
      <c r="K3" s="27"/>
      <c r="L3" s="27"/>
      <c r="M3" s="27"/>
      <c r="N3" s="27"/>
      <c r="O3" s="28"/>
    </row>
    <row r="4" spans="1:15">
      <c r="A4" s="20"/>
      <c r="B4" s="25" t="s">
        <v>191</v>
      </c>
      <c r="C4" s="26"/>
      <c r="D4" s="27"/>
      <c r="E4" s="27"/>
      <c r="F4" s="27"/>
      <c r="G4" s="27"/>
      <c r="H4" s="28"/>
      <c r="I4" s="25" t="s">
        <v>191</v>
      </c>
      <c r="J4" s="26"/>
      <c r="K4" s="27"/>
      <c r="L4" s="27"/>
      <c r="M4" s="27"/>
      <c r="N4" s="27"/>
      <c r="O4" s="28"/>
    </row>
    <row r="5" spans="1:15">
      <c r="A5" s="20"/>
      <c r="B5" s="29" t="s">
        <v>195</v>
      </c>
      <c r="C5" s="30">
        <v>8760</v>
      </c>
      <c r="D5" s="27"/>
      <c r="E5" s="27"/>
      <c r="F5" s="27"/>
      <c r="G5" s="27"/>
      <c r="H5" s="28"/>
      <c r="I5" s="29" t="s">
        <v>195</v>
      </c>
      <c r="J5" s="30">
        <v>8760</v>
      </c>
      <c r="K5" s="27"/>
      <c r="L5" s="27"/>
      <c r="M5" s="27"/>
      <c r="N5" s="27"/>
      <c r="O5" s="28"/>
    </row>
    <row r="6" spans="1:15">
      <c r="A6" s="20"/>
      <c r="B6" s="29" t="s">
        <v>196</v>
      </c>
      <c r="C6" s="30"/>
      <c r="D6" s="27"/>
      <c r="E6" s="27"/>
      <c r="F6" s="27"/>
      <c r="G6" s="27"/>
      <c r="H6" s="28"/>
      <c r="I6" s="29" t="s">
        <v>196</v>
      </c>
      <c r="J6" s="30"/>
      <c r="K6" s="27"/>
      <c r="L6" s="27"/>
      <c r="M6" s="27"/>
      <c r="N6" s="27"/>
      <c r="O6" s="28"/>
    </row>
    <row r="7" spans="1:15">
      <c r="A7" s="20"/>
      <c r="B7" s="29" t="s">
        <v>189</v>
      </c>
      <c r="C7" s="30"/>
      <c r="D7" s="27"/>
      <c r="E7" s="27"/>
      <c r="F7" s="27"/>
      <c r="G7" s="27"/>
      <c r="H7" s="28"/>
      <c r="I7" s="29" t="s">
        <v>189</v>
      </c>
      <c r="J7" s="30"/>
      <c r="K7" s="27"/>
      <c r="L7" s="27"/>
      <c r="M7" s="27"/>
      <c r="N7" s="27"/>
      <c r="O7" s="28"/>
    </row>
    <row r="8" spans="1:15" ht="15.75" thickBot="1">
      <c r="A8" s="20"/>
      <c r="B8" s="31" t="s">
        <v>6</v>
      </c>
      <c r="C8" s="32"/>
      <c r="D8" s="33"/>
      <c r="E8" s="33"/>
      <c r="F8" s="33"/>
      <c r="G8" s="33"/>
      <c r="H8" s="34"/>
      <c r="I8" s="31" t="s">
        <v>6</v>
      </c>
      <c r="J8" s="32"/>
      <c r="K8" s="33"/>
      <c r="L8" s="33"/>
      <c r="M8" s="33"/>
      <c r="N8" s="33"/>
      <c r="O8" s="34"/>
    </row>
    <row r="9" spans="1:15" s="9" customFormat="1" ht="24.75" thickBot="1">
      <c r="A9" s="112" t="s">
        <v>0</v>
      </c>
      <c r="B9" s="92" t="s">
        <v>214</v>
      </c>
      <c r="C9" s="92" t="s">
        <v>184</v>
      </c>
      <c r="D9" s="92" t="s">
        <v>212</v>
      </c>
      <c r="E9" s="93" t="s">
        <v>210</v>
      </c>
      <c r="F9" s="94" t="s">
        <v>182</v>
      </c>
      <c r="G9" s="94" t="s">
        <v>2</v>
      </c>
      <c r="H9" s="95" t="s">
        <v>239</v>
      </c>
      <c r="I9" s="96" t="s">
        <v>214</v>
      </c>
      <c r="J9" s="92" t="s">
        <v>184</v>
      </c>
      <c r="K9" s="92" t="s">
        <v>1</v>
      </c>
      <c r="L9" s="93" t="s">
        <v>210</v>
      </c>
      <c r="M9" s="94" t="s">
        <v>182</v>
      </c>
      <c r="N9" s="94" t="s">
        <v>2</v>
      </c>
      <c r="O9" s="95" t="s">
        <v>239</v>
      </c>
    </row>
    <row r="10" spans="1:15">
      <c r="A10" s="35" t="s">
        <v>8</v>
      </c>
      <c r="B10" s="36" t="str">
        <f>IFERROR(INDEX('Emission Factors'!$A$2:$CH$104,MATCH($A10,'Emission Factors'!$A$2:$A$104,0),MATCH(C$8,'Emission Factors'!$A$2:$CH$2,0)),"")</f>
        <v/>
      </c>
      <c r="C10" s="37"/>
      <c r="D10" s="97"/>
      <c r="E10" s="39" t="e">
        <f>IF(C10&gt;0,C10,B10)*C$4*IF(COUNTIF(C$8,"*No. 4*"),0.84,IF(COUNTIF(C$8,"*No. 5*"),1.2,IF(COUNTIF(C$8,"*No. 6*"),1.2*C$7+0.37,1)))</f>
        <v>#VALUE!</v>
      </c>
      <c r="F10" s="39" t="e">
        <f>IF(C10&gt;0,C10,B10)*C$4*IF(COUNTIF(C$8,"*No. 4*"),0.84,IF(COUNTIF(C$8,"*No. 5*"),1.2,IF(COUNTIF(C$8,"*No. 6*"),1.2*C$7+0.37,1)))*(1-D10)</f>
        <v>#VALUE!</v>
      </c>
      <c r="G10" s="39" t="e">
        <f>IF(C10&gt;0,C10,B10)*C$4*IF(COUNTIF(C$8,"*No. 4*"),0.84,IF(COUNTIF(C$8,"*No. 5*"),1.2,IF(COUNTIF(C$8,"*No. 6*"),1.2*C$7+0.37,1)))*C$5/2000</f>
        <v>#VALUE!</v>
      </c>
      <c r="H10" s="40" t="e">
        <f>IF(C10&gt;0,C10,B10)*C$4*(1-D10)*IF(COUNTIF(C$8,"*No. 4*"),0.84,IF(COUNTIF(C$8,"*No. 5*"),1.2,IF(COUNTIF(C$8,"*No. 6*"),1.2*C$7+0.37,1)))*C$6/2000</f>
        <v>#VALUE!</v>
      </c>
      <c r="I10" s="98" t="str">
        <f>IFERROR(INDEX('Emission Factors'!$A$2:$CH$104,MATCH($A10,'Emission Factors'!$A$2:$A$104,0),MATCH(J$8,'Emission Factors'!$A$2:$CH$2,0)),"")</f>
        <v/>
      </c>
      <c r="J10" s="37"/>
      <c r="K10" s="38"/>
      <c r="L10" s="39" t="e">
        <f>IF(J10&gt;0,J10,I10)*J$4*IF(COUNTIF(J$8,"*No. 4*"),0.84,IF(COUNTIF(J$8,"*No. 5*"),1.2,IF(COUNTIF(J$8,"*No. 6*"),1.2*J$7+0.37,1)))</f>
        <v>#VALUE!</v>
      </c>
      <c r="M10" s="39" t="e">
        <f>IF(J10&gt;0,J10,I10)*J$4*IF(COUNTIF(J$8,"*No. 4*"),0.84,IF(COUNTIF(J$8,"*No. 5*"),1.2,IF(COUNTIF(J$8,"*No. 6*"),1.2*J$7+0.37,1)))*(1-K10)</f>
        <v>#VALUE!</v>
      </c>
      <c r="N10" s="39" t="e">
        <f>IF(J10&gt;0,J10,I10)*J$4*IF(COUNTIF(J$8,"*No. 4*"),0.84,IF(COUNTIF(J$8,"*No. 5*"),1.2,IF(COUNTIF(J$8,"*No. 6*"),1.2*J$7+0.37,1)))*J$5/2000</f>
        <v>#VALUE!</v>
      </c>
      <c r="O10" s="41" t="e">
        <f>IF(J10&gt;0,J10,I10)*J$4*(1-K10)*IF(COUNTIF(J$8,"*No. 4*"),0.84,IF(COUNTIF(J$8,"*No. 5*"),1.2,IF(COUNTIF(J$8,"*No. 6*"),1.2*J$7+0.37,1)))*J$6/2000</f>
        <v>#VALUE!</v>
      </c>
    </row>
    <row r="11" spans="1:15">
      <c r="A11" s="42" t="s">
        <v>9</v>
      </c>
      <c r="B11" s="43" t="str">
        <f>IFERROR(INDEX('Emission Factors'!$A$2:$CH$104,MATCH($A11,'Emission Factors'!$A$2:$A$104,0),MATCH(C$8,'Emission Factors'!$A$2:$CH$2,0)),"")</f>
        <v/>
      </c>
      <c r="C11" s="44"/>
      <c r="D11" s="99"/>
      <c r="E11" s="46" t="e">
        <f>IF(C11&gt;0,C11,B11)*C$4*IF(COUNTIF(C$8,"*No. 4*"),0.84,IF(COUNTIF(C$8,"*No. 5*"),1.2,IF(COUNTIF(C$8,"*No. 6*"),1.2*C$7+0.37,1)))</f>
        <v>#VALUE!</v>
      </c>
      <c r="F11" s="46" t="e">
        <f>IF(C11&gt;0,C11,B11)*C$4*IF(COUNTIF(C$8,"*No. 4*"),0.84,IF(COUNTIF(C$8,"*No. 5*"),1.2,IF(COUNTIF(C$8,"*No. 6*"),1.2*C$7+0.37,1)))*(1-D11)</f>
        <v>#VALUE!</v>
      </c>
      <c r="G11" s="46" t="e">
        <f>IF(C11&gt;0,C11,B11)*C$4*IF(COUNTIF(C$8,"*No. 4*"),0.84,IF(COUNTIF(C$8,"*No. 5*"),1.2,IF(COUNTIF(C$8,"*No. 6*"),1.2*C$7+0.37,1)))*C$5/2000</f>
        <v>#VALUE!</v>
      </c>
      <c r="H11" s="47" t="e">
        <f>IF(C11&gt;0,C11,B11)*C$4*(1-D11)*IF(COUNTIF(C$8,"*No. 4*"),0.84,IF(COUNTIF(C$8,"*No. 5*"),1.2,IF(COUNTIF(C$8,"*No. 6*"),1.2*C$7+0.37,1)))*C$6/2000</f>
        <v>#VALUE!</v>
      </c>
      <c r="I11" s="100" t="str">
        <f>IFERROR(INDEX('Emission Factors'!$A$2:$CH$104,MATCH($A11,'Emission Factors'!$A$2:$A$104,0),MATCH(J$8,'Emission Factors'!$A$2:$CH$2,0)),"")</f>
        <v/>
      </c>
      <c r="J11" s="44"/>
      <c r="K11" s="45"/>
      <c r="L11" s="46" t="e">
        <f>IF(J11&gt;0,J11,I11)*J$4*IF(COUNTIF(J$8,"*No. 4*"),0.84,IF(COUNTIF(J$8,"*No. 5*"),1.2,IF(COUNTIF(J$8,"*No. 6*"),1.2*J$7+0.37,1)))</f>
        <v>#VALUE!</v>
      </c>
      <c r="M11" s="46" t="e">
        <f>IF(J11&gt;0,J11,I11)*J$4*IF(COUNTIF(J$8,"*No. 4*"),0.84,IF(COUNTIF(J$8,"*No. 5*"),1.2,IF(COUNTIF(J$8,"*No. 6*"),1.2*J$7+0.37,1)))*(1-K11)</f>
        <v>#VALUE!</v>
      </c>
      <c r="N11" s="46" t="e">
        <f>IF(J11&gt;0,J11,I11)*J$4*IF(COUNTIF(J$8,"*No. 4*"),0.84,IF(COUNTIF(J$8,"*No. 5*"),1.2,IF(COUNTIF(J$8,"*No. 6*"),1.2*J$7+0.37,1)))*J$5/2000</f>
        <v>#VALUE!</v>
      </c>
      <c r="O11" s="48" t="e">
        <f>IF(J11&gt;0,J11,I11)*J$4*(1-K11)*IF(COUNTIF(J$8,"*No. 4*"),0.84,IF(COUNTIF(J$8,"*No. 5*"),1.2,IF(COUNTIF(J$8,"*No. 6*"),1.2*J$7+0.37,1)))*J$6/2000</f>
        <v>#VALUE!</v>
      </c>
    </row>
    <row r="12" spans="1:15">
      <c r="A12" s="42" t="s">
        <v>10</v>
      </c>
      <c r="B12" s="43" t="str">
        <f>IFERROR(INDEX('Emission Factors'!$A$2:$CH$104,MATCH($A12,'Emission Factors'!$A$2:$A$104,0),MATCH(C$8,'Emission Factors'!$A$2:$CH$2,0)),"")</f>
        <v/>
      </c>
      <c r="C12" s="44"/>
      <c r="D12" s="99"/>
      <c r="E12" s="46" t="e">
        <f>IF(C12&gt;0,C12,B12)*C$4*IF(COUNTIF(C$8,"*No. 4*"),0.84,IF(COUNTIF(C$8,"*No. 5*"),1.2,IF(COUNTIF(C$8,"*No. 6*"),1.2*C$7+0.37,1)))</f>
        <v>#VALUE!</v>
      </c>
      <c r="F12" s="46" t="e">
        <f>IF(C12&gt;0,C12,B12)*C$4*IF(COUNTIF(C$8,"*No. 4*"),0.84,IF(COUNTIF(C$8,"*No. 5*"),1.2,IF(COUNTIF(C$8,"*No. 6*"),1.2*C$7+0.37,1)))*(1-D12)</f>
        <v>#VALUE!</v>
      </c>
      <c r="G12" s="46" t="e">
        <f>IF(C12&gt;0,C12,B12)*C$4*IF(COUNTIF(C$8,"*No. 4*"),0.84,IF(COUNTIF(C$8,"*No. 5*"),1.2,IF(COUNTIF(C$8,"*No. 6*"),1.2*C$7+0.37,1)))*C$5/2000</f>
        <v>#VALUE!</v>
      </c>
      <c r="H12" s="47" t="e">
        <f>IF(C12&gt;0,C12,B12)*C$4*(1-D12)*IF(COUNTIF(C$8,"*No. 4*"),0.84,IF(COUNTIF(C$8,"*No. 5*"),1.2,IF(COUNTIF(C$8,"*No. 6*"),1.2*C$7+0.37,1)))*C$6/2000</f>
        <v>#VALUE!</v>
      </c>
      <c r="I12" s="100" t="str">
        <f>IFERROR(INDEX('Emission Factors'!$A$2:$CH$104,MATCH($A12,'Emission Factors'!$A$2:$A$104,0),MATCH(J$8,'Emission Factors'!$A$2:$CH$2,0)),"")</f>
        <v/>
      </c>
      <c r="J12" s="44"/>
      <c r="K12" s="45"/>
      <c r="L12" s="46" t="e">
        <f>IF(J12&gt;0,J12,I12)*J$4*IF(COUNTIF(J$8,"*No. 4*"),0.84,IF(COUNTIF(J$8,"*No. 5*"),1.2,IF(COUNTIF(J$8,"*No. 6*"),1.2*J$7+0.37,1)))</f>
        <v>#VALUE!</v>
      </c>
      <c r="M12" s="46" t="e">
        <f>IF(J12&gt;0,J12,I12)*J$4*IF(COUNTIF(J$8,"*No. 4*"),0.84,IF(COUNTIF(J$8,"*No. 5*"),1.2,IF(COUNTIF(J$8,"*No. 6*"),1.2*J$7+0.37,1)))*(1-K12)</f>
        <v>#VALUE!</v>
      </c>
      <c r="N12" s="46" t="e">
        <f>IF(J12&gt;0,J12,I12)*J$4*IF(COUNTIF(J$8,"*No. 4*"),0.84,IF(COUNTIF(J$8,"*No. 5*"),1.2,IF(COUNTIF(J$8,"*No. 6*"),1.2*J$7+0.37,1)))*J$5/2000</f>
        <v>#VALUE!</v>
      </c>
      <c r="O12" s="48" t="e">
        <f>IF(J12&gt;0,J12,I12)*J$4*(1-K12)*IF(COUNTIF(J$8,"*No. 4*"),0.84,IF(COUNTIF(J$8,"*No. 5*"),1.2,IF(COUNTIF(J$8,"*No. 6*"),1.2*J$7+0.37,1)))*J$6/2000</f>
        <v>#VALUE!</v>
      </c>
    </row>
    <row r="13" spans="1:15">
      <c r="A13" s="42" t="s">
        <v>11</v>
      </c>
      <c r="B13" s="43" t="str">
        <f>IFERROR(INDEX('Emission Factors'!$A$2:$CH$104,MATCH($A13,'Emission Factors'!$A$2:$A$104,0),MATCH(C$8,'Emission Factors'!$A$2:$CH$2,0)),"")</f>
        <v/>
      </c>
      <c r="C13" s="44"/>
      <c r="D13" s="99"/>
      <c r="E13" s="46" t="e">
        <f>IF(C13&gt;0,C13,B13)*C$4</f>
        <v>#VALUE!</v>
      </c>
      <c r="F13" s="46" t="e">
        <f>IF(C13&gt;0,C13,B13)*C$4*(1-D13)</f>
        <v>#VALUE!</v>
      </c>
      <c r="G13" s="46" t="e">
        <f>IF(C13&gt;0,C13,B13)*C$4*C$5/2000</f>
        <v>#VALUE!</v>
      </c>
      <c r="H13" s="47" t="e">
        <f>IF(C13&gt;0,C13,B13)*C$4*(1-D13)*C$6/2000</f>
        <v>#VALUE!</v>
      </c>
      <c r="I13" s="100" t="str">
        <f>IFERROR(INDEX('Emission Factors'!$A$2:$CH$104,MATCH($A13,'Emission Factors'!$A$2:$A$104,0),MATCH(J$8,'Emission Factors'!$A$2:$CH$2,0)),"")</f>
        <v/>
      </c>
      <c r="J13" s="44"/>
      <c r="K13" s="45"/>
      <c r="L13" s="46">
        <f>IF(J13&gt;0,J13,K13)*J$4</f>
        <v>0</v>
      </c>
      <c r="M13" s="46" t="e">
        <f>IF(J13&gt;0,J13,I13)*J$4*(1-K13)</f>
        <v>#VALUE!</v>
      </c>
      <c r="N13" s="46" t="e">
        <f>IF(J13&gt;0,J13,I13)*J$4*J$5/2000</f>
        <v>#VALUE!</v>
      </c>
      <c r="O13" s="48" t="e">
        <f>IF(J13&gt;0,J13,I13)*J$4*(1-K13)*J$6/2000</f>
        <v>#VALUE!</v>
      </c>
    </row>
    <row r="14" spans="1:15">
      <c r="A14" s="42" t="s">
        <v>12</v>
      </c>
      <c r="B14" s="43" t="str">
        <f>IFERROR(INDEX('Emission Factors'!$A$2:$CH$104,MATCH($A14,'Emission Factors'!$A$2:$A$104,0),MATCH(C$8,'Emission Factors'!$A$2:$CH$2,0)),"")</f>
        <v/>
      </c>
      <c r="C14" s="44"/>
      <c r="D14" s="99"/>
      <c r="E14" s="46" t="e">
        <f>IF(C14&gt;0,C14,B14)*C$4</f>
        <v>#VALUE!</v>
      </c>
      <c r="F14" s="46" t="e">
        <f>IF(C14&gt;0,C14,B14)*C$4*(1-D14)</f>
        <v>#VALUE!</v>
      </c>
      <c r="G14" s="46" t="e">
        <f>IF(C14&gt;0,C14,B14)*C$4*C$5/2000</f>
        <v>#VALUE!</v>
      </c>
      <c r="H14" s="47" t="e">
        <f>IF(C14&gt;0,C14,B14)*C$4*(1-D14)*C$6/2000</f>
        <v>#VALUE!</v>
      </c>
      <c r="I14" s="100" t="str">
        <f>IFERROR(INDEX('Emission Factors'!$A$2:$CH$104,MATCH($A14,'Emission Factors'!$A$2:$A$104,0),MATCH(J$8,'Emission Factors'!$A$2:$CH$2,0)),"")</f>
        <v/>
      </c>
      <c r="J14" s="44"/>
      <c r="K14" s="45"/>
      <c r="L14" s="46">
        <f>IF(J14&gt;0,J14,K14)*J$4</f>
        <v>0</v>
      </c>
      <c r="M14" s="46" t="e">
        <f>IF(J14&gt;0,J14,I14)*J$4*(1-K14)</f>
        <v>#VALUE!</v>
      </c>
      <c r="N14" s="46" t="e">
        <f>IF(J14&gt;0,J14,I14)*J$4*J$5/2000</f>
        <v>#VALUE!</v>
      </c>
      <c r="O14" s="48" t="e">
        <f>IF(J14&gt;0,J14,I14)*J$4*(1-K14)*J$6/2000</f>
        <v>#VALUE!</v>
      </c>
    </row>
    <row r="15" spans="1:15">
      <c r="A15" s="42" t="s">
        <v>13</v>
      </c>
      <c r="B15" s="43" t="str">
        <f>IFERROR(INDEX('Emission Factors'!$A$2:$CH$104,MATCH($A15,'Emission Factors'!$A$2:$A$104,0),MATCH(C$8,'Emission Factors'!$A$2:$CH$2,0)),"")</f>
        <v/>
      </c>
      <c r="C15" s="44"/>
      <c r="D15" s="99"/>
      <c r="E15" s="46" t="e">
        <f>IF(C15&gt;0,C15,B15)*C$4*C$7</f>
        <v>#VALUE!</v>
      </c>
      <c r="F15" s="46" t="e">
        <f>IF(C15&gt;0,C15,B15)*C$4*C$7*(1-D15)</f>
        <v>#VALUE!</v>
      </c>
      <c r="G15" s="46" t="e">
        <f>IF(C15&gt;0,C15,B15)*C$4*C$7*C$5/2000</f>
        <v>#VALUE!</v>
      </c>
      <c r="H15" s="47" t="e">
        <f>IF(C15&gt;0,C15,B15)*C$4*C$7*(1-D15)*C$6/2000</f>
        <v>#VALUE!</v>
      </c>
      <c r="I15" s="100" t="str">
        <f>IFERROR(INDEX('Emission Factors'!$A$2:$CH$104,MATCH($A15,'Emission Factors'!$A$2:$A$104,0),MATCH(J$8,'Emission Factors'!$A$2:$CH$2,0)),"")</f>
        <v/>
      </c>
      <c r="J15" s="44"/>
      <c r="K15" s="45"/>
      <c r="L15" s="46">
        <f>IF(J15&gt;0,J15,K15)*J$4*J$7</f>
        <v>0</v>
      </c>
      <c r="M15" s="46" t="e">
        <f>IF(J15&gt;0,J15,I15)*J$4*J$7*(1-K15)</f>
        <v>#VALUE!</v>
      </c>
      <c r="N15" s="46" t="e">
        <f>IF(J15&gt;0,J15,I15)*J$4*J$7*J$5/2000</f>
        <v>#VALUE!</v>
      </c>
      <c r="O15" s="48" t="e">
        <f>IF(J15&gt;0,J15,I15)*J$4*J$7*(1-K15)*J$6/2000</f>
        <v>#VALUE!</v>
      </c>
    </row>
    <row r="16" spans="1:15">
      <c r="A16" s="42" t="s">
        <v>14</v>
      </c>
      <c r="B16" s="43" t="str">
        <f>IFERROR(INDEX('Emission Factors'!$A$2:$CH$104,MATCH($A16,'Emission Factors'!$A$2:$A$104,0),MATCH(C$8,'Emission Factors'!$A$2:$CH$2,0)),"")</f>
        <v/>
      </c>
      <c r="C16" s="44"/>
      <c r="D16" s="99"/>
      <c r="E16" s="46" t="e">
        <f>IF(C16&gt;0,C16,B16)*C$4</f>
        <v>#VALUE!</v>
      </c>
      <c r="F16" s="46" t="e">
        <f>IF(C16&gt;0,C16,B16)*C$4*(1-D16)</f>
        <v>#VALUE!</v>
      </c>
      <c r="G16" s="46" t="e">
        <f>IF(C16&gt;0,C16,B16)*C$4*C$5/2000</f>
        <v>#VALUE!</v>
      </c>
      <c r="H16" s="47" t="e">
        <f>IF(C16&gt;0,C16,B16)*C$4*(1-D16)*C$6/2000</f>
        <v>#VALUE!</v>
      </c>
      <c r="I16" s="100" t="str">
        <f>IFERROR(INDEX('Emission Factors'!$A$2:$CH$104,MATCH($A16,'Emission Factors'!$A$2:$A$104,0),MATCH(J$8,'Emission Factors'!$A$2:$CH$2,0)),"")</f>
        <v/>
      </c>
      <c r="J16" s="44"/>
      <c r="K16" s="45"/>
      <c r="L16" s="46">
        <f>IF(J16&gt;0,J16,K16)*J$4</f>
        <v>0</v>
      </c>
      <c r="M16" s="46" t="e">
        <f>IF(J16&gt;0,J16,I16)*J$4*(1-K16)</f>
        <v>#VALUE!</v>
      </c>
      <c r="N16" s="46" t="e">
        <f>IF(J16&gt;0,J16,I16)*J$4*J$5/2000</f>
        <v>#VALUE!</v>
      </c>
      <c r="O16" s="48" t="e">
        <f>IF(J16&gt;0,J16,I16)*J$4*(1-K16)*J$6/2000</f>
        <v>#VALUE!</v>
      </c>
    </row>
    <row r="17" spans="1:15">
      <c r="A17" s="42" t="s">
        <v>19</v>
      </c>
      <c r="B17" s="43" t="str">
        <f>IFERROR(INDEX('Emission Factors'!$A$2:$CH$104,MATCH($A17,'Emission Factors'!$A$2:$A$104,0),MATCH(C$8,'Emission Factors'!$A$2:$CH$2,0)),"")</f>
        <v/>
      </c>
      <c r="C17" s="44"/>
      <c r="D17" s="99"/>
      <c r="E17" s="46" t="e">
        <f>IF(C17&gt;0,C17,B17)*C$4</f>
        <v>#VALUE!</v>
      </c>
      <c r="F17" s="46" t="e">
        <f>IF(C17&gt;0,C17,B17)*C$4*(1-D17)</f>
        <v>#VALUE!</v>
      </c>
      <c r="G17" s="46" t="e">
        <f>IF(C17&gt;0,C17,B17)*C$4*C$5/2000</f>
        <v>#VALUE!</v>
      </c>
      <c r="H17" s="47" t="e">
        <f>IF(C17&gt;0,C17,B17)*C$4*(1-D17)*C$6/2000</f>
        <v>#VALUE!</v>
      </c>
      <c r="I17" s="100" t="str">
        <f>IFERROR(INDEX('Emission Factors'!$A$2:$CH$104,MATCH($A17,'Emission Factors'!$A$2:$A$104,0),MATCH(J$8,'Emission Factors'!$A$2:$CH$2,0)),"")</f>
        <v/>
      </c>
      <c r="J17" s="44"/>
      <c r="K17" s="45"/>
      <c r="L17" s="46">
        <f>IF(J17&gt;0,J17,K17)*J$4</f>
        <v>0</v>
      </c>
      <c r="M17" s="46" t="e">
        <f>IF(J17&gt;0,J17,I17)*J$4*(1-K17)</f>
        <v>#VALUE!</v>
      </c>
      <c r="N17" s="46" t="e">
        <f>IF(J17&gt;0,J17,I17)*J$4*J$5/2000</f>
        <v>#VALUE!</v>
      </c>
      <c r="O17" s="48" t="e">
        <f>IF(J17&gt;0,J17,I17)*J$4*(1-K17)*J$6/2000</f>
        <v>#VALUE!</v>
      </c>
    </row>
    <row r="18" spans="1:15" ht="15.75" thickBot="1">
      <c r="A18" s="49" t="s">
        <v>20</v>
      </c>
      <c r="B18" s="50" t="str">
        <f>IFERROR(INDEX('Emission Factors'!$A$2:$CH$104,MATCH($A18,'Emission Factors'!$A$2:$A$104,0),MATCH(C$8,'Emission Factors'!$A$2:$CH$2,0)),"")</f>
        <v/>
      </c>
      <c r="C18" s="51"/>
      <c r="D18" s="101"/>
      <c r="E18" s="53" t="e">
        <f>IF(C18&gt;0,C18,B18)*C$4</f>
        <v>#VALUE!</v>
      </c>
      <c r="F18" s="53" t="e">
        <f>IF(C18&gt;0,C18,B18)*C$4*(1-D18)</f>
        <v>#VALUE!</v>
      </c>
      <c r="G18" s="53" t="e">
        <f>IF(C18&gt;0,C18,B18)*C$4*C$5/2000</f>
        <v>#VALUE!</v>
      </c>
      <c r="H18" s="54" t="e">
        <f>IF(C18&gt;0,C18,B18)*C$4*(1-D18)*C$6/2000</f>
        <v>#VALUE!</v>
      </c>
      <c r="I18" s="102" t="str">
        <f>IFERROR(INDEX('Emission Factors'!$A$2:$CH$104,MATCH($A18,'Emission Factors'!$A$2:$A$104,0),MATCH(J$8,'Emission Factors'!$A$2:$CH$2,0)),"")</f>
        <v/>
      </c>
      <c r="J18" s="51"/>
      <c r="K18" s="52"/>
      <c r="L18" s="53">
        <f>IF(J18&gt;0,J18,K18)*J$4</f>
        <v>0</v>
      </c>
      <c r="M18" s="53" t="e">
        <f>IF(J18&gt;0,J18,I18)*J$4*(1-K18)</f>
        <v>#VALUE!</v>
      </c>
      <c r="N18" s="53" t="e">
        <f>IF(J18&gt;0,J18,I18)*J$4*J$5/2000</f>
        <v>#VALUE!</v>
      </c>
      <c r="O18" s="55" t="e">
        <f>IF(J18&gt;0,J18,I18)*J$4*(1-K18)*J$6/2000</f>
        <v>#VALUE!</v>
      </c>
    </row>
    <row r="19" spans="1:15">
      <c r="A19" s="35" t="s">
        <v>15</v>
      </c>
      <c r="B19" s="36" t="str">
        <f>IFERROR(INDEX('Emission Factors'!$A$2:$CH$104,MATCH($A19,'Emission Factors'!$A$2:$A$104,0),MATCH(C$8,'Emission Factors'!$A$2:$CH$2,0))*2.2046,"")</f>
        <v/>
      </c>
      <c r="C19" s="37"/>
      <c r="D19" s="97"/>
      <c r="E19" s="39" t="e">
        <f>IF(C19&gt;0,C19,B19)*C$3</f>
        <v>#VALUE!</v>
      </c>
      <c r="F19" s="39" t="e">
        <f>IF(C19&gt;0,C19,B19)*C$3*(1-D19)</f>
        <v>#VALUE!</v>
      </c>
      <c r="G19" s="39" t="e">
        <f>IF(C19&gt;0,C19,B19)*C$3*C$5/2000</f>
        <v>#VALUE!</v>
      </c>
      <c r="H19" s="40" t="e">
        <f>IF(C19&gt;0,C19,B19)*C$3*(1-D19)*C$6/2000</f>
        <v>#VALUE!</v>
      </c>
      <c r="I19" s="98" t="str">
        <f>IFERROR(INDEX('Emission Factors'!$A$2:$CH$104,MATCH($A19,'Emission Factors'!$A$2:$A$104,0),MATCH(J$8,'Emission Factors'!$A$2:$CH$2,0))*2.2046,"")</f>
        <v/>
      </c>
      <c r="J19" s="37"/>
      <c r="K19" s="38"/>
      <c r="L19" s="39" t="e">
        <f>IF(J19&gt;0,J19,I19)*J$3</f>
        <v>#VALUE!</v>
      </c>
      <c r="M19" s="39" t="e">
        <f>IF(J19&gt;0,J19,I19)*J$3*(1-K19)</f>
        <v>#VALUE!</v>
      </c>
      <c r="N19" s="39" t="e">
        <f>IF(J19&gt;0,J19,I19)*J$3*J$5/2000</f>
        <v>#VALUE!</v>
      </c>
      <c r="O19" s="41" t="e">
        <f>IF(J19&gt;0,J19,I19)*J$3*(1-K19)*J$6/2000</f>
        <v>#VALUE!</v>
      </c>
    </row>
    <row r="20" spans="1:15">
      <c r="A20" s="42" t="s">
        <v>16</v>
      </c>
      <c r="B20" s="43" t="str">
        <f>IFERROR(INDEX('Emission Factors'!$A$2:$CH$104,MATCH($A20,'Emission Factors'!$A$2:$A$104,0),MATCH(C$8,'Emission Factors'!$A$2:$CH$2,0))*2.2046,"")</f>
        <v/>
      </c>
      <c r="C20" s="44"/>
      <c r="D20" s="99"/>
      <c r="E20" s="46" t="e">
        <f>IF(C20&gt;0,C20,B20)*C$3</f>
        <v>#VALUE!</v>
      </c>
      <c r="F20" s="46" t="e">
        <f>IF(C20&gt;0,C20,B20)*C$3*(1-D20)</f>
        <v>#VALUE!</v>
      </c>
      <c r="G20" s="46" t="e">
        <f>IF(C20&gt;0,C20,B20)*C$3*C$5/2000</f>
        <v>#VALUE!</v>
      </c>
      <c r="H20" s="47" t="e">
        <f>IF(C20&gt;0,C20,B20)*C$3*(1-D20)*C$6/2000</f>
        <v>#VALUE!</v>
      </c>
      <c r="I20" s="100" t="str">
        <f>IFERROR(INDEX('Emission Factors'!$A$2:$CH$104,MATCH($A20,'Emission Factors'!$A$2:$A$104,0),MATCH(J$8,'Emission Factors'!$A$2:$CH$2,0))*2.2046,"")</f>
        <v/>
      </c>
      <c r="J20" s="44"/>
      <c r="K20" s="45"/>
      <c r="L20" s="46" t="e">
        <f>IF(J20&gt;0,J20,I20)*J$3</f>
        <v>#VALUE!</v>
      </c>
      <c r="M20" s="46" t="e">
        <f>IF(J20&gt;0,J20,I20)*J$3*(1-K20)</f>
        <v>#VALUE!</v>
      </c>
      <c r="N20" s="46" t="e">
        <f>IF(J20&gt;0,J20,I20)*J$3*J$5/2000</f>
        <v>#VALUE!</v>
      </c>
      <c r="O20" s="48" t="e">
        <f>IF(J20&gt;0,J20,I20)*J$3*(1-K20)*J$6/2000</f>
        <v>#VALUE!</v>
      </c>
    </row>
    <row r="21" spans="1:15">
      <c r="A21" s="42" t="s">
        <v>17</v>
      </c>
      <c r="B21" s="43" t="str">
        <f>IFERROR(INDEX('Emission Factors'!$A$2:$CH$104,MATCH($A21,'Emission Factors'!$A$2:$A$104,0),MATCH(C$8,'Emission Factors'!$A$2:$CH$2,0))*2.2046,"")</f>
        <v/>
      </c>
      <c r="C21" s="44"/>
      <c r="D21" s="99"/>
      <c r="E21" s="46" t="e">
        <f>IF(C21&gt;0,C21,B21)*C$3</f>
        <v>#VALUE!</v>
      </c>
      <c r="F21" s="46" t="e">
        <f>IF(C21&gt;0,C21,B21)*C$3*(1-D21)</f>
        <v>#VALUE!</v>
      </c>
      <c r="G21" s="46" t="e">
        <f>IF(C21&gt;0,C21,B21)*C$3*C$5/2000</f>
        <v>#VALUE!</v>
      </c>
      <c r="H21" s="47" t="e">
        <f>IF(C21&gt;0,C21,B21)*C$3*(1-D21)*C$6/2000</f>
        <v>#VALUE!</v>
      </c>
      <c r="I21" s="100" t="str">
        <f>IFERROR(INDEX('Emission Factors'!$A$2:$CH$104,MATCH($A21,'Emission Factors'!$A$2:$A$104,0),MATCH(J$8,'Emission Factors'!$A$2:$CH$2,0))*2.2046,"")</f>
        <v/>
      </c>
      <c r="J21" s="44"/>
      <c r="K21" s="45"/>
      <c r="L21" s="46" t="e">
        <f>IF(J21&gt;0,J21,I21)*J$3</f>
        <v>#VALUE!</v>
      </c>
      <c r="M21" s="46" t="e">
        <f>IF(J21&gt;0,J21,I21)*J$3*(1-K21)</f>
        <v>#VALUE!</v>
      </c>
      <c r="N21" s="46" t="e">
        <f>IF(J21&gt;0,J21,I21)*J$3*J$5/2000</f>
        <v>#VALUE!</v>
      </c>
      <c r="O21" s="48" t="e">
        <f>IF(J21&gt;0,J21,I21)*J$3*(1-K21)*J$6/2000</f>
        <v>#VALUE!</v>
      </c>
    </row>
    <row r="22" spans="1:15" ht="15.75" thickBot="1">
      <c r="A22" s="49" t="s">
        <v>18</v>
      </c>
      <c r="B22" s="56" t="str">
        <f>IFERROR(INDEX('Emission Factors'!$A$2:$CH$104,MATCH($A22,'Emission Factors'!$A$2:$A$104,0),MATCH(C$8,'Emission Factors'!$A$2:$CH$2,0))*2.2046,"")</f>
        <v/>
      </c>
      <c r="C22" s="57"/>
      <c r="D22" s="103"/>
      <c r="E22" s="59" t="e">
        <f>IF(C22&gt;0,C22,B22)*C$3</f>
        <v>#VALUE!</v>
      </c>
      <c r="F22" s="59" t="e">
        <f>IF(C22&gt;0,C22,B22)*C$3*(1-D22)</f>
        <v>#VALUE!</v>
      </c>
      <c r="G22" s="59" t="e">
        <f>IF(C22&gt;0,C22,B22)*C$3*C$5/2000</f>
        <v>#VALUE!</v>
      </c>
      <c r="H22" s="60" t="e">
        <f>IF(C22&gt;0,C22,B22)*C$3*(1-D22)*C$6/2000</f>
        <v>#VALUE!</v>
      </c>
      <c r="I22" s="104" t="str">
        <f>IFERROR(INDEX('Emission Factors'!$A$2:$CH$104,MATCH($A22,'Emission Factors'!$A$2:$A$104,0),MATCH(J$8,'Emission Factors'!$A$2:$CH$2,0))*2.2046,"")</f>
        <v/>
      </c>
      <c r="J22" s="57"/>
      <c r="K22" s="58"/>
      <c r="L22" s="59" t="e">
        <f>IF(J22&gt;0,J22,I22)*J$3</f>
        <v>#VALUE!</v>
      </c>
      <c r="M22" s="59" t="e">
        <f>IF(J22&gt;0,J22,I22)*J$3*(1-K22)</f>
        <v>#VALUE!</v>
      </c>
      <c r="N22" s="59" t="e">
        <f>IF(J22&gt;0,J22,I22)*J$3*J$5/2000</f>
        <v>#VALUE!</v>
      </c>
      <c r="O22" s="61" t="e">
        <f>IF(J22&gt;0,J22,I22)*J$3*(1-K22)*J$6/2000</f>
        <v>#VALUE!</v>
      </c>
    </row>
    <row r="23" spans="1:15">
      <c r="A23" s="35" t="s">
        <v>22</v>
      </c>
      <c r="B23" s="62" t="str">
        <f>IFERROR(INDEX('Emission Factors'!$A$2:$CH$104,MATCH($A23,'Emission Factors'!$A$2:$A$104,0),MATCH(C$8,'Emission Factors'!$A$2:$CH$2,0)),"")</f>
        <v/>
      </c>
      <c r="C23" s="63"/>
      <c r="D23" s="105"/>
      <c r="E23" s="65" t="e">
        <f t="shared" ref="E23:E42" si="0">IF(C23&gt;0,C23,B23)*C$4</f>
        <v>#VALUE!</v>
      </c>
      <c r="F23" s="65" t="e">
        <f t="shared" ref="F23:F42" si="1">IF(C23&gt;0,C23,B23)*C$4*(1-D23)</f>
        <v>#VALUE!</v>
      </c>
      <c r="G23" s="65" t="e">
        <f t="shared" ref="G23:G42" si="2">IF(C23&gt;0,C23,B23)*C$4*C$5/2000</f>
        <v>#VALUE!</v>
      </c>
      <c r="H23" s="66" t="e">
        <f t="shared" ref="H23:H42" si="3">IF(C23&gt;0,C23,B23)*C$4*(1-D23)*C$6/2000</f>
        <v>#VALUE!</v>
      </c>
      <c r="I23" s="106" t="str">
        <f>IFERROR(INDEX('Emission Factors'!$A$2:$CH$104,MATCH($A23,'Emission Factors'!$A$2:$A$104,0),MATCH(J$8,'Emission Factors'!$A$2:$CH$2,0)),"")</f>
        <v/>
      </c>
      <c r="J23" s="63"/>
      <c r="K23" s="64"/>
      <c r="L23" s="65">
        <f t="shared" ref="L23:L42" si="4">IF(J23&gt;0,J23,K23)*J$4</f>
        <v>0</v>
      </c>
      <c r="M23" s="65" t="e">
        <f t="shared" ref="M23:M42" si="5">IF(J23&gt;0,J23,I23)*J$4*(1-K23)</f>
        <v>#VALUE!</v>
      </c>
      <c r="N23" s="65" t="e">
        <f t="shared" ref="N23:N42" si="6">IF(J23&gt;0,J23,I23)*J$4*J$5/2000</f>
        <v>#VALUE!</v>
      </c>
      <c r="O23" s="67" t="e">
        <f t="shared" ref="O23:O42" si="7">IF(J23&gt;0,J23,I23)*J$4*(1-K23)*J$6/2000</f>
        <v>#VALUE!</v>
      </c>
    </row>
    <row r="24" spans="1:15">
      <c r="A24" s="42" t="s">
        <v>39</v>
      </c>
      <c r="B24" s="43" t="str">
        <f>IFERROR(INDEX('Emission Factors'!$A$2:$CH$104,MATCH($A24,'Emission Factors'!$A$2:$A$104,0),MATCH(C$8,'Emission Factors'!$A$2:$CH$2,0)),"")</f>
        <v/>
      </c>
      <c r="C24" s="44"/>
      <c r="D24" s="99"/>
      <c r="E24" s="46" t="e">
        <f t="shared" si="0"/>
        <v>#VALUE!</v>
      </c>
      <c r="F24" s="46" t="e">
        <f t="shared" si="1"/>
        <v>#VALUE!</v>
      </c>
      <c r="G24" s="46" t="e">
        <f t="shared" si="2"/>
        <v>#VALUE!</v>
      </c>
      <c r="H24" s="47" t="e">
        <f t="shared" si="3"/>
        <v>#VALUE!</v>
      </c>
      <c r="I24" s="100" t="str">
        <f>IFERROR(INDEX('Emission Factors'!$A$2:$CH$104,MATCH($A24,'Emission Factors'!$A$2:$A$104,0),MATCH(J$8,'Emission Factors'!$A$2:$CH$2,0)),"")</f>
        <v/>
      </c>
      <c r="J24" s="44"/>
      <c r="K24" s="45"/>
      <c r="L24" s="46">
        <f t="shared" si="4"/>
        <v>0</v>
      </c>
      <c r="M24" s="46" t="e">
        <f t="shared" si="5"/>
        <v>#VALUE!</v>
      </c>
      <c r="N24" s="46" t="e">
        <f t="shared" si="6"/>
        <v>#VALUE!</v>
      </c>
      <c r="O24" s="48" t="e">
        <f t="shared" si="7"/>
        <v>#VALUE!</v>
      </c>
    </row>
    <row r="25" spans="1:15">
      <c r="A25" s="42" t="s">
        <v>40</v>
      </c>
      <c r="B25" s="43" t="str">
        <f>IFERROR(INDEX('Emission Factors'!$A$2:$CH$104,MATCH($A25,'Emission Factors'!$A$2:$A$104,0),MATCH(C$8,'Emission Factors'!$A$2:$CH$2,0)),"")</f>
        <v/>
      </c>
      <c r="C25" s="44"/>
      <c r="D25" s="99"/>
      <c r="E25" s="46" t="e">
        <f t="shared" si="0"/>
        <v>#VALUE!</v>
      </c>
      <c r="F25" s="46" t="e">
        <f t="shared" si="1"/>
        <v>#VALUE!</v>
      </c>
      <c r="G25" s="46" t="e">
        <f t="shared" si="2"/>
        <v>#VALUE!</v>
      </c>
      <c r="H25" s="47" t="e">
        <f t="shared" si="3"/>
        <v>#VALUE!</v>
      </c>
      <c r="I25" s="100" t="str">
        <f>IFERROR(INDEX('Emission Factors'!$A$2:$CH$104,MATCH($A25,'Emission Factors'!$A$2:$A$104,0),MATCH(J$8,'Emission Factors'!$A$2:$CH$2,0)),"")</f>
        <v/>
      </c>
      <c r="J25" s="44"/>
      <c r="K25" s="45"/>
      <c r="L25" s="46">
        <f t="shared" si="4"/>
        <v>0</v>
      </c>
      <c r="M25" s="46" t="e">
        <f t="shared" si="5"/>
        <v>#VALUE!</v>
      </c>
      <c r="N25" s="46" t="e">
        <f t="shared" si="6"/>
        <v>#VALUE!</v>
      </c>
      <c r="O25" s="48" t="e">
        <f t="shared" si="7"/>
        <v>#VALUE!</v>
      </c>
    </row>
    <row r="26" spans="1:15">
      <c r="A26" s="42" t="s">
        <v>41</v>
      </c>
      <c r="B26" s="43" t="str">
        <f>IFERROR(INDEX('Emission Factors'!$A$2:$CH$104,MATCH($A26,'Emission Factors'!$A$2:$A$104,0),MATCH(C$8,'Emission Factors'!$A$2:$CH$2,0)),"")</f>
        <v/>
      </c>
      <c r="C26" s="44"/>
      <c r="D26" s="99"/>
      <c r="E26" s="46" t="e">
        <f t="shared" si="0"/>
        <v>#VALUE!</v>
      </c>
      <c r="F26" s="46" t="e">
        <f t="shared" si="1"/>
        <v>#VALUE!</v>
      </c>
      <c r="G26" s="46" t="e">
        <f t="shared" si="2"/>
        <v>#VALUE!</v>
      </c>
      <c r="H26" s="47" t="e">
        <f t="shared" si="3"/>
        <v>#VALUE!</v>
      </c>
      <c r="I26" s="100" t="str">
        <f>IFERROR(INDEX('Emission Factors'!$A$2:$CH$104,MATCH($A26,'Emission Factors'!$A$2:$A$104,0),MATCH(J$8,'Emission Factors'!$A$2:$CH$2,0)),"")</f>
        <v/>
      </c>
      <c r="J26" s="44"/>
      <c r="K26" s="45"/>
      <c r="L26" s="46">
        <f t="shared" si="4"/>
        <v>0</v>
      </c>
      <c r="M26" s="46" t="e">
        <f t="shared" si="5"/>
        <v>#VALUE!</v>
      </c>
      <c r="N26" s="46" t="e">
        <f t="shared" si="6"/>
        <v>#VALUE!</v>
      </c>
      <c r="O26" s="48" t="e">
        <f t="shared" si="7"/>
        <v>#VALUE!</v>
      </c>
    </row>
    <row r="27" spans="1:15">
      <c r="A27" s="42" t="s">
        <v>48</v>
      </c>
      <c r="B27" s="43" t="str">
        <f>IFERROR(INDEX('Emission Factors'!$A$2:$CH$104,MATCH($A27,'Emission Factors'!$A$2:$A$104,0),MATCH(C$8,'Emission Factors'!$A$2:$CH$2,0)),"")</f>
        <v/>
      </c>
      <c r="C27" s="44"/>
      <c r="D27" s="99"/>
      <c r="E27" s="46" t="e">
        <f t="shared" si="0"/>
        <v>#VALUE!</v>
      </c>
      <c r="F27" s="46" t="e">
        <f t="shared" si="1"/>
        <v>#VALUE!</v>
      </c>
      <c r="G27" s="46" t="e">
        <f t="shared" si="2"/>
        <v>#VALUE!</v>
      </c>
      <c r="H27" s="47" t="e">
        <f t="shared" si="3"/>
        <v>#VALUE!</v>
      </c>
      <c r="I27" s="100" t="str">
        <f>IFERROR(INDEX('Emission Factors'!$A$2:$CH$104,MATCH($A27,'Emission Factors'!$A$2:$A$104,0),MATCH(J$8,'Emission Factors'!$A$2:$CH$2,0)),"")</f>
        <v/>
      </c>
      <c r="J27" s="44"/>
      <c r="K27" s="45"/>
      <c r="L27" s="46">
        <f t="shared" si="4"/>
        <v>0</v>
      </c>
      <c r="M27" s="46" t="e">
        <f t="shared" si="5"/>
        <v>#VALUE!</v>
      </c>
      <c r="N27" s="46" t="e">
        <f t="shared" si="6"/>
        <v>#VALUE!</v>
      </c>
      <c r="O27" s="48" t="e">
        <f t="shared" si="7"/>
        <v>#VALUE!</v>
      </c>
    </row>
    <row r="28" spans="1:15">
      <c r="A28" s="42" t="s">
        <v>53</v>
      </c>
      <c r="B28" s="43" t="str">
        <f>IFERROR(INDEX('Emission Factors'!$A$2:$CH$104,MATCH($A28,'Emission Factors'!$A$2:$A$104,0),MATCH(C$8,'Emission Factors'!$A$2:$CH$2,0)),"")</f>
        <v/>
      </c>
      <c r="C28" s="44"/>
      <c r="D28" s="99"/>
      <c r="E28" s="46" t="e">
        <f t="shared" si="0"/>
        <v>#VALUE!</v>
      </c>
      <c r="F28" s="46" t="e">
        <f t="shared" si="1"/>
        <v>#VALUE!</v>
      </c>
      <c r="G28" s="46" t="e">
        <f t="shared" si="2"/>
        <v>#VALUE!</v>
      </c>
      <c r="H28" s="47" t="e">
        <f t="shared" si="3"/>
        <v>#VALUE!</v>
      </c>
      <c r="I28" s="100" t="str">
        <f>IFERROR(INDEX('Emission Factors'!$A$2:$CH$104,MATCH($A28,'Emission Factors'!$A$2:$A$104,0),MATCH(J$8,'Emission Factors'!$A$2:$CH$2,0)),"")</f>
        <v/>
      </c>
      <c r="J28" s="44"/>
      <c r="K28" s="45"/>
      <c r="L28" s="46">
        <f t="shared" si="4"/>
        <v>0</v>
      </c>
      <c r="M28" s="46" t="e">
        <f t="shared" si="5"/>
        <v>#VALUE!</v>
      </c>
      <c r="N28" s="46" t="e">
        <f t="shared" si="6"/>
        <v>#VALUE!</v>
      </c>
      <c r="O28" s="48" t="e">
        <f t="shared" si="7"/>
        <v>#VALUE!</v>
      </c>
    </row>
    <row r="29" spans="1:15">
      <c r="A29" s="42" t="s">
        <v>56</v>
      </c>
      <c r="B29" s="43" t="str">
        <f>IFERROR(INDEX('Emission Factors'!$A$2:$CH$104,MATCH($A29,'Emission Factors'!$A$2:$A$104,0),MATCH(C$8,'Emission Factors'!$A$2:$CH$2,0)),"")</f>
        <v/>
      </c>
      <c r="C29" s="44"/>
      <c r="D29" s="99"/>
      <c r="E29" s="46" t="e">
        <f t="shared" si="0"/>
        <v>#VALUE!</v>
      </c>
      <c r="F29" s="46" t="e">
        <f t="shared" si="1"/>
        <v>#VALUE!</v>
      </c>
      <c r="G29" s="46" t="e">
        <f t="shared" si="2"/>
        <v>#VALUE!</v>
      </c>
      <c r="H29" s="47" t="e">
        <f t="shared" si="3"/>
        <v>#VALUE!</v>
      </c>
      <c r="I29" s="100" t="str">
        <f>IFERROR(INDEX('Emission Factors'!$A$2:$CH$104,MATCH($A29,'Emission Factors'!$A$2:$A$104,0),MATCH(J$8,'Emission Factors'!$A$2:$CH$2,0)),"")</f>
        <v/>
      </c>
      <c r="J29" s="44"/>
      <c r="K29" s="45"/>
      <c r="L29" s="46">
        <f t="shared" si="4"/>
        <v>0</v>
      </c>
      <c r="M29" s="46" t="e">
        <f t="shared" si="5"/>
        <v>#VALUE!</v>
      </c>
      <c r="N29" s="46" t="e">
        <f t="shared" si="6"/>
        <v>#VALUE!</v>
      </c>
      <c r="O29" s="48" t="e">
        <f t="shared" si="7"/>
        <v>#VALUE!</v>
      </c>
    </row>
    <row r="30" spans="1:15">
      <c r="A30" s="42" t="s">
        <v>61</v>
      </c>
      <c r="B30" s="43" t="str">
        <f>IFERROR(INDEX('Emission Factors'!$A$2:$CH$104,MATCH($A30,'Emission Factors'!$A$2:$A$104,0),MATCH(C$8,'Emission Factors'!$A$2:$CH$2,0)),"")</f>
        <v/>
      </c>
      <c r="C30" s="44"/>
      <c r="D30" s="99"/>
      <c r="E30" s="46" t="e">
        <f t="shared" si="0"/>
        <v>#VALUE!</v>
      </c>
      <c r="F30" s="46" t="e">
        <f t="shared" si="1"/>
        <v>#VALUE!</v>
      </c>
      <c r="G30" s="46" t="e">
        <f t="shared" si="2"/>
        <v>#VALUE!</v>
      </c>
      <c r="H30" s="47" t="e">
        <f t="shared" si="3"/>
        <v>#VALUE!</v>
      </c>
      <c r="I30" s="100" t="str">
        <f>IFERROR(INDEX('Emission Factors'!$A$2:$CH$104,MATCH($A30,'Emission Factors'!$A$2:$A$104,0),MATCH(J$8,'Emission Factors'!$A$2:$CH$2,0)),"")</f>
        <v/>
      </c>
      <c r="J30" s="44"/>
      <c r="K30" s="45"/>
      <c r="L30" s="46">
        <f t="shared" si="4"/>
        <v>0</v>
      </c>
      <c r="M30" s="46" t="e">
        <f t="shared" si="5"/>
        <v>#VALUE!</v>
      </c>
      <c r="N30" s="46" t="e">
        <f t="shared" si="6"/>
        <v>#VALUE!</v>
      </c>
      <c r="O30" s="48" t="e">
        <f t="shared" si="7"/>
        <v>#VALUE!</v>
      </c>
    </row>
    <row r="31" spans="1:15">
      <c r="A31" s="42" t="s">
        <v>63</v>
      </c>
      <c r="B31" s="43" t="str">
        <f>IFERROR(INDEX('Emission Factors'!$A$2:$CH$104,MATCH($A31,'Emission Factors'!$A$2:$A$104,0),MATCH(C$8,'Emission Factors'!$A$2:$CH$2,0)),"")</f>
        <v/>
      </c>
      <c r="C31" s="44"/>
      <c r="D31" s="99"/>
      <c r="E31" s="46" t="e">
        <f t="shared" si="0"/>
        <v>#VALUE!</v>
      </c>
      <c r="F31" s="46" t="e">
        <f t="shared" si="1"/>
        <v>#VALUE!</v>
      </c>
      <c r="G31" s="46" t="e">
        <f t="shared" si="2"/>
        <v>#VALUE!</v>
      </c>
      <c r="H31" s="47" t="e">
        <f t="shared" si="3"/>
        <v>#VALUE!</v>
      </c>
      <c r="I31" s="100" t="str">
        <f>IFERROR(INDEX('Emission Factors'!$A$2:$CH$104,MATCH($A31,'Emission Factors'!$A$2:$A$104,0),MATCH(J$8,'Emission Factors'!$A$2:$CH$2,0)),"")</f>
        <v/>
      </c>
      <c r="J31" s="44"/>
      <c r="K31" s="45"/>
      <c r="L31" s="46">
        <f t="shared" si="4"/>
        <v>0</v>
      </c>
      <c r="M31" s="46" t="e">
        <f t="shared" si="5"/>
        <v>#VALUE!</v>
      </c>
      <c r="N31" s="46" t="e">
        <f t="shared" si="6"/>
        <v>#VALUE!</v>
      </c>
      <c r="O31" s="48" t="e">
        <f t="shared" si="7"/>
        <v>#VALUE!</v>
      </c>
    </row>
    <row r="32" spans="1:15">
      <c r="A32" s="42" t="s">
        <v>70</v>
      </c>
      <c r="B32" s="43" t="str">
        <f>IFERROR(INDEX('Emission Factors'!$A$2:$CH$104,MATCH($A32,'Emission Factors'!$A$2:$A$104,0),MATCH(C$8,'Emission Factors'!$A$2:$CH$2,0)),"")</f>
        <v/>
      </c>
      <c r="C32" s="44"/>
      <c r="D32" s="99"/>
      <c r="E32" s="46" t="e">
        <f t="shared" si="0"/>
        <v>#VALUE!</v>
      </c>
      <c r="F32" s="46" t="e">
        <f t="shared" si="1"/>
        <v>#VALUE!</v>
      </c>
      <c r="G32" s="46" t="e">
        <f t="shared" si="2"/>
        <v>#VALUE!</v>
      </c>
      <c r="H32" s="47" t="e">
        <f t="shared" si="3"/>
        <v>#VALUE!</v>
      </c>
      <c r="I32" s="100" t="str">
        <f>IFERROR(INDEX('Emission Factors'!$A$2:$CH$104,MATCH($A32,'Emission Factors'!$A$2:$A$104,0),MATCH(J$8,'Emission Factors'!$A$2:$CH$2,0)),"")</f>
        <v/>
      </c>
      <c r="J32" s="44"/>
      <c r="K32" s="45"/>
      <c r="L32" s="46">
        <f t="shared" si="4"/>
        <v>0</v>
      </c>
      <c r="M32" s="46" t="e">
        <f t="shared" si="5"/>
        <v>#VALUE!</v>
      </c>
      <c r="N32" s="46" t="e">
        <f t="shared" si="6"/>
        <v>#VALUE!</v>
      </c>
      <c r="O32" s="48" t="e">
        <f t="shared" si="7"/>
        <v>#VALUE!</v>
      </c>
    </row>
    <row r="33" spans="1:16">
      <c r="A33" s="42" t="s">
        <v>73</v>
      </c>
      <c r="B33" s="43" t="str">
        <f>IFERROR(INDEX('Emission Factors'!$A$2:$CH$104,MATCH($A33,'Emission Factors'!$A$2:$A$104,0),MATCH(C$8,'Emission Factors'!$A$2:$CH$2,0)),"")</f>
        <v/>
      </c>
      <c r="C33" s="44"/>
      <c r="D33" s="99"/>
      <c r="E33" s="46" t="e">
        <f t="shared" si="0"/>
        <v>#VALUE!</v>
      </c>
      <c r="F33" s="46" t="e">
        <f t="shared" si="1"/>
        <v>#VALUE!</v>
      </c>
      <c r="G33" s="46" t="e">
        <f t="shared" si="2"/>
        <v>#VALUE!</v>
      </c>
      <c r="H33" s="47" t="e">
        <f t="shared" si="3"/>
        <v>#VALUE!</v>
      </c>
      <c r="I33" s="100" t="str">
        <f>IFERROR(INDEX('Emission Factors'!$A$2:$CH$104,MATCH($A33,'Emission Factors'!$A$2:$A$104,0),MATCH(J$8,'Emission Factors'!$A$2:$CH$2,0)),"")</f>
        <v/>
      </c>
      <c r="J33" s="44"/>
      <c r="K33" s="45"/>
      <c r="L33" s="46">
        <f t="shared" si="4"/>
        <v>0</v>
      </c>
      <c r="M33" s="46" t="e">
        <f t="shared" si="5"/>
        <v>#VALUE!</v>
      </c>
      <c r="N33" s="46" t="e">
        <f t="shared" si="6"/>
        <v>#VALUE!</v>
      </c>
      <c r="O33" s="48" t="e">
        <f t="shared" si="7"/>
        <v>#VALUE!</v>
      </c>
    </row>
    <row r="34" spans="1:16">
      <c r="A34" s="42" t="s">
        <v>78</v>
      </c>
      <c r="B34" s="43" t="str">
        <f>IFERROR(INDEX('Emission Factors'!$A$2:$CH$104,MATCH($A34,'Emission Factors'!$A$2:$A$104,0),MATCH(C$8,'Emission Factors'!$A$2:$CH$2,0)),"")</f>
        <v/>
      </c>
      <c r="C34" s="44"/>
      <c r="D34" s="99"/>
      <c r="E34" s="46" t="e">
        <f t="shared" si="0"/>
        <v>#VALUE!</v>
      </c>
      <c r="F34" s="46" t="e">
        <f t="shared" si="1"/>
        <v>#VALUE!</v>
      </c>
      <c r="G34" s="46" t="e">
        <f t="shared" si="2"/>
        <v>#VALUE!</v>
      </c>
      <c r="H34" s="47" t="e">
        <f t="shared" si="3"/>
        <v>#VALUE!</v>
      </c>
      <c r="I34" s="100" t="str">
        <f>IFERROR(INDEX('Emission Factors'!$A$2:$CH$104,MATCH($A34,'Emission Factors'!$A$2:$A$104,0),MATCH(J$8,'Emission Factors'!$A$2:$CH$2,0)),"")</f>
        <v/>
      </c>
      <c r="J34" s="44"/>
      <c r="K34" s="45"/>
      <c r="L34" s="46">
        <f t="shared" si="4"/>
        <v>0</v>
      </c>
      <c r="M34" s="46" t="e">
        <f t="shared" si="5"/>
        <v>#VALUE!</v>
      </c>
      <c r="N34" s="46" t="e">
        <f t="shared" si="6"/>
        <v>#VALUE!</v>
      </c>
      <c r="O34" s="48" t="e">
        <f t="shared" si="7"/>
        <v>#VALUE!</v>
      </c>
    </row>
    <row r="35" spans="1:16">
      <c r="A35" s="42" t="s">
        <v>79</v>
      </c>
      <c r="B35" s="43" t="str">
        <f>IFERROR(INDEX('Emission Factors'!$A$2:$CH$104,MATCH($A35,'Emission Factors'!$A$2:$A$104,0),MATCH(C$8,'Emission Factors'!$A$2:$CH$2,0)),"")</f>
        <v/>
      </c>
      <c r="C35" s="44"/>
      <c r="D35" s="99"/>
      <c r="E35" s="46" t="e">
        <f t="shared" si="0"/>
        <v>#VALUE!</v>
      </c>
      <c r="F35" s="46" t="e">
        <f t="shared" si="1"/>
        <v>#VALUE!</v>
      </c>
      <c r="G35" s="46" t="e">
        <f t="shared" si="2"/>
        <v>#VALUE!</v>
      </c>
      <c r="H35" s="47" t="e">
        <f t="shared" si="3"/>
        <v>#VALUE!</v>
      </c>
      <c r="I35" s="100" t="str">
        <f>IFERROR(INDEX('Emission Factors'!$A$2:$CH$104,MATCH($A35,'Emission Factors'!$A$2:$A$104,0),MATCH(J$8,'Emission Factors'!$A$2:$CH$2,0)),"")</f>
        <v/>
      </c>
      <c r="J35" s="44"/>
      <c r="K35" s="45"/>
      <c r="L35" s="46">
        <f t="shared" si="4"/>
        <v>0</v>
      </c>
      <c r="M35" s="46" t="e">
        <f t="shared" si="5"/>
        <v>#VALUE!</v>
      </c>
      <c r="N35" s="46" t="e">
        <f t="shared" si="6"/>
        <v>#VALUE!</v>
      </c>
      <c r="O35" s="48" t="e">
        <f t="shared" si="7"/>
        <v>#VALUE!</v>
      </c>
    </row>
    <row r="36" spans="1:16">
      <c r="A36" s="42" t="s">
        <v>83</v>
      </c>
      <c r="B36" s="43" t="str">
        <f>IFERROR(INDEX('Emission Factors'!$A$2:$CH$104,MATCH($A36,'Emission Factors'!$A$2:$A$104,0),MATCH(C$8,'Emission Factors'!$A$2:$CH$2,0)),"")</f>
        <v/>
      </c>
      <c r="C36" s="44"/>
      <c r="D36" s="99"/>
      <c r="E36" s="46" t="e">
        <f t="shared" ref="E36" si="8">IF(C36&gt;0,C36,B36)*C$4</f>
        <v>#VALUE!</v>
      </c>
      <c r="F36" s="46" t="e">
        <f t="shared" ref="F36" si="9">IF(C36&gt;0,C36,B36)*C$4*(1-D36)</f>
        <v>#VALUE!</v>
      </c>
      <c r="G36" s="46" t="e">
        <f t="shared" ref="G36" si="10">IF(C36&gt;0,C36,B36)*C$4*C$5/2000</f>
        <v>#VALUE!</v>
      </c>
      <c r="H36" s="47" t="e">
        <f t="shared" ref="H36" si="11">IF(C36&gt;0,C36,B36)*C$4*(1-D36)*C$6/2000</f>
        <v>#VALUE!</v>
      </c>
      <c r="I36" s="100" t="str">
        <f>IFERROR(INDEX('Emission Factors'!$A$2:$CH$104,MATCH($A36,'Emission Factors'!$A$2:$A$104,0),MATCH(J$8,'Emission Factors'!$A$2:$CH$2,0)),"")</f>
        <v/>
      </c>
      <c r="J36" s="44"/>
      <c r="K36" s="45"/>
      <c r="L36" s="46">
        <f t="shared" ref="L36" si="12">IF(J36&gt;0,J36,K36)*J$4</f>
        <v>0</v>
      </c>
      <c r="M36" s="46" t="e">
        <f t="shared" ref="M36" si="13">IF(J36&gt;0,J36,I36)*J$4*(1-K36)</f>
        <v>#VALUE!</v>
      </c>
      <c r="N36" s="46" t="e">
        <f t="shared" ref="N36" si="14">IF(J36&gt;0,J36,I36)*J$4*J$5/2000</f>
        <v>#VALUE!</v>
      </c>
      <c r="O36" s="48" t="e">
        <f t="shared" ref="O36" si="15">IF(J36&gt;0,J36,I36)*J$4*(1-K36)*J$6/2000</f>
        <v>#VALUE!</v>
      </c>
    </row>
    <row r="37" spans="1:16">
      <c r="A37" s="42" t="s">
        <v>84</v>
      </c>
      <c r="B37" s="43" t="str">
        <f>IFERROR(INDEX('Emission Factors'!$A$2:$CH$104,MATCH($A37,'Emission Factors'!$A$2:$A$104,0),MATCH(C$8,'Emission Factors'!$A$2:$CH$2,0)),"")</f>
        <v/>
      </c>
      <c r="C37" s="44"/>
      <c r="D37" s="99"/>
      <c r="E37" s="46" t="e">
        <f t="shared" si="0"/>
        <v>#VALUE!</v>
      </c>
      <c r="F37" s="46" t="e">
        <f t="shared" si="1"/>
        <v>#VALUE!</v>
      </c>
      <c r="G37" s="46" t="e">
        <f t="shared" si="2"/>
        <v>#VALUE!</v>
      </c>
      <c r="H37" s="47" t="e">
        <f t="shared" si="3"/>
        <v>#VALUE!</v>
      </c>
      <c r="I37" s="100" t="str">
        <f>IFERROR(INDEX('Emission Factors'!$A$2:$CH$104,MATCH($A37,'Emission Factors'!$A$2:$A$104,0),MATCH(J$8,'Emission Factors'!$A$2:$CH$2,0)),"")</f>
        <v/>
      </c>
      <c r="J37" s="44"/>
      <c r="K37" s="45"/>
      <c r="L37" s="46">
        <f t="shared" si="4"/>
        <v>0</v>
      </c>
      <c r="M37" s="46" t="e">
        <f t="shared" si="5"/>
        <v>#VALUE!</v>
      </c>
      <c r="N37" s="46" t="e">
        <f t="shared" si="6"/>
        <v>#VALUE!</v>
      </c>
      <c r="O37" s="48" t="e">
        <f t="shared" si="7"/>
        <v>#VALUE!</v>
      </c>
    </row>
    <row r="38" spans="1:16">
      <c r="A38" s="42" t="s">
        <v>90</v>
      </c>
      <c r="B38" s="43" t="str">
        <f>IFERROR(INDEX('Emission Factors'!$A$2:$CH$104,MATCH($A38,'Emission Factors'!$A$2:$A$104,0),MATCH(C$8,'Emission Factors'!$A$2:$CH$2,0)),"")</f>
        <v/>
      </c>
      <c r="C38" s="44"/>
      <c r="D38" s="99"/>
      <c r="E38" s="46" t="e">
        <f t="shared" si="0"/>
        <v>#VALUE!</v>
      </c>
      <c r="F38" s="46" t="e">
        <f t="shared" si="1"/>
        <v>#VALUE!</v>
      </c>
      <c r="G38" s="46" t="e">
        <f t="shared" si="2"/>
        <v>#VALUE!</v>
      </c>
      <c r="H38" s="47" t="e">
        <f t="shared" si="3"/>
        <v>#VALUE!</v>
      </c>
      <c r="I38" s="100" t="str">
        <f>IFERROR(INDEX('Emission Factors'!$A$2:$CH$104,MATCH($A38,'Emission Factors'!$A$2:$A$104,0),MATCH(J$8,'Emission Factors'!$A$2:$CH$2,0)),"")</f>
        <v/>
      </c>
      <c r="J38" s="44"/>
      <c r="K38" s="45"/>
      <c r="L38" s="46">
        <f t="shared" si="4"/>
        <v>0</v>
      </c>
      <c r="M38" s="46" t="e">
        <f t="shared" si="5"/>
        <v>#VALUE!</v>
      </c>
      <c r="N38" s="46" t="e">
        <f t="shared" si="6"/>
        <v>#VALUE!</v>
      </c>
      <c r="O38" s="48" t="e">
        <f t="shared" si="7"/>
        <v>#VALUE!</v>
      </c>
    </row>
    <row r="39" spans="1:16">
      <c r="A39" s="42" t="s">
        <v>179</v>
      </c>
      <c r="B39" s="43" t="str">
        <f>IFERROR(INDEX('Emission Factors'!$A$2:$CH$104,MATCH($A39,'Emission Factors'!$A$2:$A$104,0),MATCH(C$8,'Emission Factors'!$A$2:$CH$2,0)),"")</f>
        <v/>
      </c>
      <c r="C39" s="44"/>
      <c r="D39" s="99"/>
      <c r="E39" s="46" t="e">
        <f t="shared" si="0"/>
        <v>#VALUE!</v>
      </c>
      <c r="F39" s="46" t="e">
        <f t="shared" si="1"/>
        <v>#VALUE!</v>
      </c>
      <c r="G39" s="46" t="e">
        <f t="shared" si="2"/>
        <v>#VALUE!</v>
      </c>
      <c r="H39" s="47" t="e">
        <f t="shared" si="3"/>
        <v>#VALUE!</v>
      </c>
      <c r="I39" s="100" t="str">
        <f>IFERROR(INDEX('Emission Factors'!$A$2:$CH$104,MATCH($A39,'Emission Factors'!$A$2:$A$104,0),MATCH(J$8,'Emission Factors'!$A$2:$CH$2,0)),"")</f>
        <v/>
      </c>
      <c r="J39" s="44"/>
      <c r="K39" s="45"/>
      <c r="L39" s="46">
        <f t="shared" si="4"/>
        <v>0</v>
      </c>
      <c r="M39" s="46" t="e">
        <f t="shared" si="5"/>
        <v>#VALUE!</v>
      </c>
      <c r="N39" s="46" t="e">
        <f t="shared" si="6"/>
        <v>#VALUE!</v>
      </c>
      <c r="O39" s="48" t="e">
        <f t="shared" si="7"/>
        <v>#VALUE!</v>
      </c>
    </row>
    <row r="40" spans="1:16">
      <c r="A40" s="42" t="s">
        <v>93</v>
      </c>
      <c r="B40" s="43" t="str">
        <f>IFERROR(INDEX('Emission Factors'!$A$2:$CH$104,MATCH($A40,'Emission Factors'!$A$2:$A$104,0),MATCH(C$8,'Emission Factors'!$A$2:$CH$2,0)),"")</f>
        <v/>
      </c>
      <c r="C40" s="44"/>
      <c r="D40" s="99"/>
      <c r="E40" s="46" t="e">
        <f t="shared" si="0"/>
        <v>#VALUE!</v>
      </c>
      <c r="F40" s="46" t="e">
        <f t="shared" si="1"/>
        <v>#VALUE!</v>
      </c>
      <c r="G40" s="46" t="e">
        <f t="shared" si="2"/>
        <v>#VALUE!</v>
      </c>
      <c r="H40" s="47" t="e">
        <f t="shared" si="3"/>
        <v>#VALUE!</v>
      </c>
      <c r="I40" s="100" t="str">
        <f>IFERROR(INDEX('Emission Factors'!$A$2:$CH$104,MATCH($A40,'Emission Factors'!$A$2:$A$104,0),MATCH(J$8,'Emission Factors'!$A$2:$CH$2,0)),"")</f>
        <v/>
      </c>
      <c r="J40" s="44"/>
      <c r="K40" s="45"/>
      <c r="L40" s="46">
        <f t="shared" si="4"/>
        <v>0</v>
      </c>
      <c r="M40" s="46" t="e">
        <f t="shared" si="5"/>
        <v>#VALUE!</v>
      </c>
      <c r="N40" s="46" t="e">
        <f t="shared" si="6"/>
        <v>#VALUE!</v>
      </c>
      <c r="O40" s="48" t="e">
        <f t="shared" si="7"/>
        <v>#VALUE!</v>
      </c>
    </row>
    <row r="41" spans="1:16">
      <c r="A41" s="42" t="s">
        <v>96</v>
      </c>
      <c r="B41" s="43" t="str">
        <f>IFERROR(INDEX('Emission Factors'!$A$2:$CH$104,MATCH($A41,'Emission Factors'!$A$2:$A$104,0),MATCH(C$8,'Emission Factors'!$A$2:$CH$2,0)),"")</f>
        <v/>
      </c>
      <c r="C41" s="44"/>
      <c r="D41" s="99"/>
      <c r="E41" s="46" t="e">
        <f t="shared" si="0"/>
        <v>#VALUE!</v>
      </c>
      <c r="F41" s="46" t="e">
        <f t="shared" si="1"/>
        <v>#VALUE!</v>
      </c>
      <c r="G41" s="46" t="e">
        <f t="shared" si="2"/>
        <v>#VALUE!</v>
      </c>
      <c r="H41" s="47" t="e">
        <f t="shared" si="3"/>
        <v>#VALUE!</v>
      </c>
      <c r="I41" s="100" t="str">
        <f>IFERROR(INDEX('Emission Factors'!$A$2:$CH$104,MATCH($A41,'Emission Factors'!$A$2:$A$104,0),MATCH(J$8,'Emission Factors'!$A$2:$CH$2,0)),"")</f>
        <v/>
      </c>
      <c r="J41" s="44"/>
      <c r="K41" s="45"/>
      <c r="L41" s="46">
        <f t="shared" si="4"/>
        <v>0</v>
      </c>
      <c r="M41" s="46" t="e">
        <f t="shared" si="5"/>
        <v>#VALUE!</v>
      </c>
      <c r="N41" s="46" t="e">
        <f t="shared" si="6"/>
        <v>#VALUE!</v>
      </c>
      <c r="O41" s="48" t="e">
        <f t="shared" si="7"/>
        <v>#VALUE!</v>
      </c>
    </row>
    <row r="42" spans="1:16" ht="15.75" thickBot="1">
      <c r="A42" s="49" t="s">
        <v>99</v>
      </c>
      <c r="B42" s="56" t="str">
        <f>IFERROR(INDEX('Emission Factors'!$A$2:$CH$104,MATCH($A42,'Emission Factors'!$A$2:$A$104,0),MATCH(C$8,'Emission Factors'!$A$2:$CH$2,0)),"")</f>
        <v/>
      </c>
      <c r="C42" s="57"/>
      <c r="D42" s="103"/>
      <c r="E42" s="59" t="e">
        <f t="shared" si="0"/>
        <v>#VALUE!</v>
      </c>
      <c r="F42" s="59" t="e">
        <f t="shared" si="1"/>
        <v>#VALUE!</v>
      </c>
      <c r="G42" s="59" t="e">
        <f t="shared" si="2"/>
        <v>#VALUE!</v>
      </c>
      <c r="H42" s="60" t="e">
        <f t="shared" si="3"/>
        <v>#VALUE!</v>
      </c>
      <c r="I42" s="104" t="str">
        <f>IFERROR(INDEX('Emission Factors'!$A$2:$CH$104,MATCH($A42,'Emission Factors'!$A$2:$A$104,0),MATCH(J$8,'Emission Factors'!$A$2:$CH$2,0)),"")</f>
        <v/>
      </c>
      <c r="J42" s="57"/>
      <c r="K42" s="58"/>
      <c r="L42" s="59">
        <f t="shared" si="4"/>
        <v>0</v>
      </c>
      <c r="M42" s="59" t="e">
        <f t="shared" si="5"/>
        <v>#VALUE!</v>
      </c>
      <c r="N42" s="59" t="e">
        <f t="shared" si="6"/>
        <v>#VALUE!</v>
      </c>
      <c r="O42" s="61" t="e">
        <f t="shared" si="7"/>
        <v>#VALUE!</v>
      </c>
    </row>
    <row r="43" spans="1:16">
      <c r="A43" s="20"/>
      <c r="B43" s="79" t="s">
        <v>209</v>
      </c>
      <c r="C43" s="81"/>
      <c r="D43" s="81"/>
      <c r="E43" s="81"/>
      <c r="F43" s="81"/>
      <c r="G43" s="81"/>
      <c r="H43" s="81"/>
      <c r="I43" s="79" t="s">
        <v>209</v>
      </c>
      <c r="J43" s="81"/>
      <c r="K43" s="81"/>
      <c r="L43" s="81"/>
      <c r="M43" s="81"/>
      <c r="N43" s="81"/>
      <c r="O43" s="81"/>
    </row>
    <row r="44" spans="1:16">
      <c r="A44" s="20"/>
      <c r="B44" s="196"/>
      <c r="C44" s="198"/>
      <c r="D44" s="198"/>
      <c r="E44" s="198"/>
      <c r="F44" s="198"/>
      <c r="G44" s="197"/>
      <c r="H44" s="197"/>
      <c r="I44" s="196"/>
      <c r="J44" s="68"/>
      <c r="K44" s="68"/>
      <c r="L44" s="68"/>
      <c r="M44" s="68"/>
      <c r="N44" s="68"/>
      <c r="O44" s="68"/>
    </row>
    <row r="45" spans="1:16">
      <c r="A45" s="20"/>
      <c r="B45" s="113"/>
      <c r="C45" s="113"/>
      <c r="D45" s="113"/>
      <c r="E45" s="113"/>
      <c r="F45" s="113"/>
      <c r="G45" s="68"/>
      <c r="H45" s="68"/>
      <c r="I45" s="68"/>
      <c r="J45" s="68"/>
      <c r="K45" s="68"/>
      <c r="L45" s="68"/>
      <c r="M45" s="68"/>
      <c r="N45" s="68"/>
      <c r="O45" s="68"/>
    </row>
    <row r="46" spans="1:16">
      <c r="A46" s="107"/>
      <c r="B46" s="71" t="s">
        <v>219</v>
      </c>
      <c r="C46" s="20"/>
      <c r="D46" s="20"/>
      <c r="E46" s="20"/>
      <c r="F46" s="20"/>
      <c r="G46" s="72"/>
      <c r="H46" s="72"/>
      <c r="I46" s="72"/>
      <c r="J46" s="72"/>
      <c r="K46" s="72"/>
      <c r="L46" s="72"/>
      <c r="M46" s="72"/>
      <c r="N46" s="72"/>
      <c r="O46" s="72"/>
      <c r="P46" s="8"/>
    </row>
    <row r="47" spans="1:16" ht="39" customHeight="1">
      <c r="A47" s="107"/>
      <c r="B47" s="212" t="s">
        <v>234</v>
      </c>
      <c r="C47" s="212"/>
      <c r="D47" s="212"/>
      <c r="E47" s="212"/>
      <c r="F47" s="212"/>
      <c r="G47" s="72"/>
      <c r="H47" s="72"/>
      <c r="I47" s="72"/>
      <c r="J47" s="72"/>
      <c r="K47" s="72"/>
      <c r="L47" s="72"/>
      <c r="M47" s="72"/>
      <c r="N47" s="72"/>
      <c r="O47" s="72"/>
      <c r="P47" s="8"/>
    </row>
    <row r="48" spans="1:16" s="118" customFormat="1" ht="12.75" customHeight="1">
      <c r="A48" s="115"/>
      <c r="B48" s="83" t="s">
        <v>235</v>
      </c>
      <c r="C48" s="83"/>
      <c r="D48" s="83"/>
      <c r="E48" s="83"/>
      <c r="F48" s="83"/>
      <c r="G48" s="116"/>
      <c r="H48" s="116"/>
      <c r="I48" s="116"/>
      <c r="J48" s="116"/>
      <c r="K48" s="116"/>
      <c r="L48" s="116"/>
      <c r="M48" s="116"/>
      <c r="N48" s="116"/>
      <c r="O48" s="116"/>
      <c r="P48" s="117"/>
    </row>
    <row r="49" spans="1:16" s="118" customFormat="1" ht="30" customHeight="1">
      <c r="A49" s="115"/>
      <c r="B49" s="211" t="s">
        <v>236</v>
      </c>
      <c r="C49" s="211"/>
      <c r="D49" s="211"/>
      <c r="E49" s="211"/>
      <c r="F49" s="211"/>
      <c r="G49" s="116"/>
      <c r="H49" s="116"/>
      <c r="I49" s="116"/>
      <c r="J49" s="116"/>
      <c r="K49" s="116"/>
      <c r="L49" s="116"/>
      <c r="M49" s="116"/>
      <c r="N49" s="116"/>
      <c r="O49" s="116"/>
      <c r="P49" s="117"/>
    </row>
    <row r="50" spans="1:16">
      <c r="A50" s="20"/>
      <c r="B50" s="114"/>
      <c r="C50" s="114"/>
      <c r="D50" s="114"/>
      <c r="E50" s="114"/>
      <c r="F50" s="114"/>
      <c r="G50" s="20"/>
      <c r="H50" s="20"/>
      <c r="I50" s="20"/>
      <c r="J50" s="20"/>
      <c r="K50" s="20"/>
      <c r="L50" s="20"/>
      <c r="M50" s="20"/>
      <c r="N50" s="20"/>
      <c r="O50" s="20"/>
    </row>
    <row r="51" spans="1:16">
      <c r="A51" s="168" t="s">
        <v>107</v>
      </c>
      <c r="B51" s="20"/>
      <c r="C51" s="20"/>
      <c r="D51" s="20"/>
      <c r="E51" s="20"/>
      <c r="F51" s="20"/>
      <c r="G51" s="20"/>
      <c r="H51" s="20"/>
      <c r="I51" s="20"/>
      <c r="J51" s="20"/>
      <c r="K51" s="20"/>
      <c r="L51" s="20"/>
      <c r="M51" s="20"/>
      <c r="N51" s="20"/>
      <c r="O51" s="20"/>
    </row>
    <row r="52" spans="1:16" ht="15" customHeight="1">
      <c r="A52" s="109" t="s">
        <v>120</v>
      </c>
      <c r="B52" s="20"/>
      <c r="C52" s="20"/>
      <c r="D52" s="20"/>
      <c r="E52" s="20"/>
      <c r="F52" s="20"/>
      <c r="G52" s="20"/>
      <c r="H52" s="74"/>
      <c r="I52" s="74"/>
      <c r="J52" s="74"/>
      <c r="K52" s="20"/>
      <c r="L52" s="20"/>
      <c r="M52" s="20"/>
      <c r="N52" s="20"/>
      <c r="O52" s="20"/>
    </row>
    <row r="53" spans="1:16" ht="24.75">
      <c r="A53" s="110" t="s">
        <v>269</v>
      </c>
      <c r="B53" s="20"/>
      <c r="C53" s="20"/>
      <c r="D53" s="20"/>
      <c r="E53" s="20"/>
      <c r="F53" s="20"/>
      <c r="G53" s="20"/>
      <c r="H53" s="74"/>
      <c r="I53" s="74"/>
      <c r="J53" s="74"/>
      <c r="K53" s="20"/>
      <c r="L53" s="20"/>
      <c r="M53" s="20"/>
      <c r="N53" s="20"/>
      <c r="O53" s="20"/>
    </row>
    <row r="54" spans="1:16">
      <c r="A54" s="109" t="s">
        <v>121</v>
      </c>
      <c r="B54" s="20"/>
      <c r="C54" s="20"/>
      <c r="D54" s="20"/>
      <c r="E54" s="20"/>
      <c r="F54" s="20"/>
      <c r="G54" s="20"/>
      <c r="H54" s="20"/>
      <c r="I54" s="20"/>
      <c r="J54" s="20"/>
      <c r="K54" s="20"/>
      <c r="L54" s="20"/>
      <c r="M54" s="20"/>
      <c r="N54" s="20"/>
      <c r="O54" s="20"/>
    </row>
    <row r="55" spans="1:16" ht="24.75">
      <c r="A55" s="110" t="s">
        <v>270</v>
      </c>
      <c r="B55" s="20"/>
      <c r="C55" s="20"/>
      <c r="D55" s="20"/>
      <c r="E55" s="20"/>
      <c r="F55" s="20"/>
      <c r="G55" s="20"/>
      <c r="H55" s="20"/>
      <c r="I55" s="20"/>
      <c r="J55" s="20"/>
      <c r="K55" s="20"/>
      <c r="L55" s="20"/>
      <c r="M55" s="20"/>
      <c r="N55" s="20"/>
      <c r="O55" s="20"/>
    </row>
    <row r="56" spans="1:16">
      <c r="A56" s="109" t="s">
        <v>122</v>
      </c>
      <c r="B56" s="20"/>
      <c r="C56" s="111"/>
      <c r="D56" s="111"/>
      <c r="E56" s="111"/>
      <c r="F56" s="111"/>
      <c r="G56" s="111"/>
      <c r="H56" s="20"/>
      <c r="I56" s="20"/>
      <c r="J56" s="20"/>
      <c r="K56" s="20"/>
      <c r="L56" s="20"/>
      <c r="M56" s="20"/>
      <c r="N56" s="20"/>
      <c r="O56" s="20"/>
    </row>
    <row r="57" spans="1:16">
      <c r="A57" s="110" t="s">
        <v>123</v>
      </c>
      <c r="B57" s="20"/>
      <c r="C57" s="20"/>
      <c r="D57" s="20"/>
      <c r="E57" s="20"/>
      <c r="F57" s="20"/>
      <c r="G57" s="20"/>
      <c r="H57" s="20"/>
      <c r="I57" s="20"/>
      <c r="J57" s="20"/>
      <c r="K57" s="20"/>
      <c r="L57" s="20"/>
      <c r="M57" s="20"/>
      <c r="N57" s="20"/>
      <c r="O57" s="20"/>
    </row>
    <row r="58" spans="1:16" ht="15" customHeight="1">
      <c r="A58" s="109" t="s">
        <v>124</v>
      </c>
      <c r="B58" s="20"/>
      <c r="C58" s="20"/>
      <c r="D58" s="20"/>
      <c r="E58" s="20"/>
      <c r="F58" s="20"/>
      <c r="G58" s="20"/>
      <c r="H58" s="111"/>
      <c r="I58" s="111"/>
      <c r="J58" s="111"/>
      <c r="K58" s="20"/>
      <c r="L58" s="20"/>
      <c r="M58" s="20"/>
      <c r="N58" s="20"/>
      <c r="O58" s="20"/>
    </row>
    <row r="59" spans="1:16">
      <c r="A59" s="110" t="s">
        <v>125</v>
      </c>
      <c r="B59" s="20"/>
      <c r="C59" s="20"/>
      <c r="D59" s="20"/>
      <c r="E59" s="20"/>
      <c r="F59" s="20"/>
      <c r="G59" s="20"/>
      <c r="H59" s="111"/>
      <c r="I59" s="111"/>
      <c r="J59" s="111"/>
      <c r="K59" s="20"/>
      <c r="L59" s="20"/>
      <c r="M59" s="20"/>
      <c r="N59" s="20"/>
      <c r="O59" s="20"/>
    </row>
    <row r="60" spans="1:16">
      <c r="A60" s="109" t="s">
        <v>126</v>
      </c>
      <c r="B60" s="20"/>
      <c r="C60" s="20"/>
      <c r="D60" s="20"/>
      <c r="E60" s="20"/>
      <c r="F60" s="20"/>
      <c r="G60" s="20"/>
      <c r="H60" s="20"/>
      <c r="I60" s="20"/>
      <c r="J60" s="20"/>
      <c r="K60" s="20"/>
      <c r="L60" s="20"/>
      <c r="M60" s="20"/>
      <c r="N60" s="20"/>
      <c r="O60" s="20"/>
    </row>
    <row r="61" spans="1:16">
      <c r="A61" s="110" t="s">
        <v>127</v>
      </c>
      <c r="B61" s="20"/>
      <c r="C61" s="20"/>
      <c r="D61" s="20"/>
      <c r="E61" s="20"/>
      <c r="F61" s="20"/>
      <c r="G61" s="20"/>
      <c r="H61" s="20"/>
      <c r="I61" s="20"/>
      <c r="J61" s="20"/>
      <c r="K61" s="20"/>
      <c r="L61" s="20"/>
      <c r="M61" s="20"/>
      <c r="N61" s="20"/>
      <c r="O61" s="20"/>
    </row>
    <row r="62" spans="1:16">
      <c r="A62" s="109" t="s">
        <v>128</v>
      </c>
      <c r="B62" s="20"/>
      <c r="C62" s="20"/>
      <c r="D62" s="20"/>
      <c r="E62" s="20"/>
      <c r="F62" s="20"/>
      <c r="G62" s="20"/>
      <c r="H62" s="20"/>
      <c r="I62" s="20"/>
      <c r="J62" s="20"/>
      <c r="K62" s="20"/>
      <c r="L62" s="20"/>
      <c r="M62" s="20"/>
      <c r="N62" s="20"/>
      <c r="O62" s="20"/>
    </row>
    <row r="63" spans="1:16">
      <c r="A63" s="110" t="s">
        <v>129</v>
      </c>
      <c r="B63" s="20"/>
      <c r="C63" s="20"/>
      <c r="D63" s="20"/>
      <c r="E63" s="20"/>
      <c r="F63" s="20"/>
      <c r="G63" s="20"/>
      <c r="H63" s="20"/>
      <c r="I63" s="20"/>
      <c r="J63" s="20"/>
      <c r="K63" s="20"/>
      <c r="L63" s="20"/>
      <c r="M63" s="20"/>
      <c r="N63" s="20"/>
      <c r="O63" s="20"/>
    </row>
    <row r="64" spans="1:16">
      <c r="A64" s="109" t="s">
        <v>130</v>
      </c>
      <c r="B64" s="20"/>
      <c r="C64" s="20"/>
      <c r="D64" s="20"/>
      <c r="E64" s="20"/>
      <c r="F64" s="20"/>
      <c r="G64" s="20"/>
      <c r="H64" s="20"/>
      <c r="I64" s="20"/>
      <c r="J64" s="20"/>
      <c r="K64" s="20"/>
      <c r="L64" s="20"/>
      <c r="M64" s="20"/>
      <c r="N64" s="20"/>
      <c r="O64" s="20"/>
    </row>
    <row r="65" spans="1:15">
      <c r="A65" s="110" t="s">
        <v>131</v>
      </c>
      <c r="B65" s="20"/>
      <c r="C65" s="20"/>
      <c r="D65" s="20"/>
      <c r="E65" s="20"/>
      <c r="F65" s="20"/>
      <c r="G65" s="20"/>
      <c r="H65" s="20"/>
      <c r="I65" s="20"/>
      <c r="J65" s="20"/>
      <c r="K65" s="20"/>
      <c r="L65" s="20"/>
      <c r="M65" s="20"/>
      <c r="N65" s="20"/>
      <c r="O65" s="20"/>
    </row>
    <row r="66" spans="1:15">
      <c r="A66" s="109" t="s">
        <v>132</v>
      </c>
      <c r="B66" s="20"/>
      <c r="C66" s="20"/>
      <c r="D66" s="20"/>
      <c r="E66" s="20"/>
      <c r="F66" s="20"/>
      <c r="G66" s="20"/>
      <c r="H66" s="20"/>
      <c r="I66" s="20"/>
      <c r="J66" s="20"/>
      <c r="K66" s="20"/>
      <c r="L66" s="20"/>
      <c r="M66" s="20"/>
      <c r="N66" s="20"/>
      <c r="O66" s="20"/>
    </row>
  </sheetData>
  <sheetProtection algorithmName="SHA-512" hashValue="HcUkG3eVLDvyxMVZvyTCps28xC6hO4vFiRVvv6FW7iU3FF19FC0iZhh4QOWo04YralUP44TxqPYKZVUiy+TZjQ==" saltValue="9QGK2RiS1P6IMTXFpMOV5w==" spinCount="100000" sheet="1" insertColumns="0" insertRows="0" deleteColumns="0" deleteRows="0"/>
  <mergeCells count="2">
    <mergeCell ref="B49:F49"/>
    <mergeCell ref="B47:F47"/>
  </mergeCells>
  <dataValidations count="1">
    <dataValidation type="list" allowBlank="1" showInputMessage="1" showErrorMessage="1" sqref="C8 J8" xr:uid="{87B8E3AD-17E5-41A4-9DBD-42AE10A1EA24}">
      <formula1>$A$52:$A$66</formula1>
    </dataValidation>
  </dataValidations>
  <pageMargins left="0.7" right="0.7" top="0.75" bottom="0.75" header="0.3" footer="0.3"/>
  <pageSetup scale="30" pageOrder="overThenDown" orientation="landscape" r:id="rId1"/>
  <colBreaks count="1" manualBreakCount="1">
    <brk id="8"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481F1-4899-424B-B3E5-070E9D9CF3E5}">
  <sheetPr>
    <pageSetUpPr fitToPage="1"/>
  </sheetPr>
  <dimension ref="A1:O55"/>
  <sheetViews>
    <sheetView view="pageBreakPreview" zoomScaleNormal="100" zoomScaleSheetLayoutView="100" workbookViewId="0">
      <selection activeCell="C2" sqref="C2"/>
    </sheetView>
  </sheetViews>
  <sheetFormatPr defaultColWidth="9.140625" defaultRowHeight="15"/>
  <cols>
    <col min="1" max="1" width="34.42578125" style="6" customWidth="1"/>
    <col min="2" max="2" width="29.28515625" style="6" customWidth="1"/>
    <col min="3" max="8" width="20.5703125" style="6" customWidth="1"/>
    <col min="9" max="9" width="29.42578125" style="6" customWidth="1"/>
    <col min="10" max="15" width="20.5703125" style="6" customWidth="1"/>
    <col min="16" max="16384" width="9.140625" style="6"/>
  </cols>
  <sheetData>
    <row r="1" spans="1:15" ht="19.5" thickBot="1">
      <c r="A1" s="19" t="s">
        <v>255</v>
      </c>
    </row>
    <row r="2" spans="1:15">
      <c r="A2" s="20"/>
      <c r="B2" s="120" t="s">
        <v>3</v>
      </c>
      <c r="C2" s="22" t="s">
        <v>137</v>
      </c>
      <c r="D2" s="23"/>
      <c r="E2" s="23"/>
      <c r="F2" s="23"/>
      <c r="G2" s="23"/>
      <c r="H2" s="24"/>
      <c r="I2" s="120" t="s">
        <v>3</v>
      </c>
      <c r="J2" s="22" t="s">
        <v>137</v>
      </c>
      <c r="K2" s="23"/>
      <c r="L2" s="23"/>
      <c r="M2" s="23"/>
      <c r="N2" s="23"/>
      <c r="O2" s="24"/>
    </row>
    <row r="3" spans="1:15">
      <c r="A3" s="20"/>
      <c r="B3" s="121" t="s">
        <v>194</v>
      </c>
      <c r="C3" s="26"/>
      <c r="D3" s="27"/>
      <c r="E3" s="27"/>
      <c r="F3" s="27"/>
      <c r="G3" s="27"/>
      <c r="H3" s="28"/>
      <c r="I3" s="121" t="s">
        <v>190</v>
      </c>
      <c r="J3" s="26"/>
      <c r="K3" s="27"/>
      <c r="L3" s="27"/>
      <c r="M3" s="27"/>
      <c r="N3" s="27"/>
      <c r="O3" s="28"/>
    </row>
    <row r="4" spans="1:15">
      <c r="A4" s="20"/>
      <c r="B4" s="121" t="s">
        <v>5</v>
      </c>
      <c r="C4" s="26"/>
      <c r="D4" s="27"/>
      <c r="E4" s="27"/>
      <c r="F4" s="27"/>
      <c r="G4" s="27"/>
      <c r="H4" s="28"/>
      <c r="I4" s="121" t="s">
        <v>5</v>
      </c>
      <c r="J4" s="26"/>
      <c r="K4" s="27"/>
      <c r="L4" s="27"/>
      <c r="M4" s="27"/>
      <c r="N4" s="27"/>
      <c r="O4" s="28"/>
    </row>
    <row r="5" spans="1:15">
      <c r="A5" s="20"/>
      <c r="B5" s="29" t="s">
        <v>195</v>
      </c>
      <c r="C5" s="30">
        <v>8760</v>
      </c>
      <c r="D5" s="27"/>
      <c r="E5" s="27"/>
      <c r="F5" s="27"/>
      <c r="G5" s="27"/>
      <c r="H5" s="28"/>
      <c r="I5" s="29" t="s">
        <v>195</v>
      </c>
      <c r="J5" s="30">
        <v>8760</v>
      </c>
      <c r="K5" s="27"/>
      <c r="L5" s="27"/>
      <c r="M5" s="27"/>
      <c r="N5" s="27"/>
      <c r="O5" s="28"/>
    </row>
    <row r="6" spans="1:15">
      <c r="A6" s="20"/>
      <c r="B6" s="29" t="s">
        <v>196</v>
      </c>
      <c r="C6" s="30"/>
      <c r="D6" s="27"/>
      <c r="E6" s="27"/>
      <c r="F6" s="27"/>
      <c r="G6" s="27"/>
      <c r="H6" s="28"/>
      <c r="I6" s="29" t="s">
        <v>196</v>
      </c>
      <c r="J6" s="30"/>
      <c r="K6" s="27"/>
      <c r="L6" s="27"/>
      <c r="M6" s="27"/>
      <c r="N6" s="27"/>
      <c r="O6" s="28"/>
    </row>
    <row r="7" spans="1:15" ht="15.75" thickBot="1">
      <c r="A7" s="20"/>
      <c r="B7" s="85" t="s">
        <v>6</v>
      </c>
      <c r="C7" s="32"/>
      <c r="D7" s="33"/>
      <c r="E7" s="33"/>
      <c r="F7" s="33"/>
      <c r="G7" s="33"/>
      <c r="H7" s="34"/>
      <c r="I7" s="85" t="s">
        <v>6</v>
      </c>
      <c r="J7" s="32"/>
      <c r="K7" s="33"/>
      <c r="L7" s="33"/>
      <c r="M7" s="33"/>
      <c r="N7" s="33"/>
      <c r="O7" s="34"/>
    </row>
    <row r="8" spans="1:15" s="78" customFormat="1" ht="65.25" customHeight="1" thickBot="1">
      <c r="A8" s="82" t="s">
        <v>0</v>
      </c>
      <c r="B8" s="75" t="s">
        <v>215</v>
      </c>
      <c r="C8" s="75" t="s">
        <v>185</v>
      </c>
      <c r="D8" s="75" t="s">
        <v>212</v>
      </c>
      <c r="E8" s="75" t="s">
        <v>210</v>
      </c>
      <c r="F8" s="76" t="s">
        <v>182</v>
      </c>
      <c r="G8" s="76" t="s">
        <v>2</v>
      </c>
      <c r="H8" s="77" t="s">
        <v>239</v>
      </c>
      <c r="I8" s="75" t="s">
        <v>215</v>
      </c>
      <c r="J8" s="75" t="s">
        <v>185</v>
      </c>
      <c r="K8" s="75" t="s">
        <v>212</v>
      </c>
      <c r="L8" s="75" t="s">
        <v>210</v>
      </c>
      <c r="M8" s="76" t="s">
        <v>182</v>
      </c>
      <c r="N8" s="76" t="s">
        <v>2</v>
      </c>
      <c r="O8" s="77" t="s">
        <v>239</v>
      </c>
    </row>
    <row r="9" spans="1:15">
      <c r="A9" s="35" t="s">
        <v>8</v>
      </c>
      <c r="B9" s="98" t="str">
        <f>IFERROR(INDEX('Emission Factors'!$A$2:$CH$104,MATCH($A9,'Emission Factors'!$A$2:$A$104,0),MATCH(C$7,'Emission Factors'!$A$2:$CH$2,0)),"")</f>
        <v/>
      </c>
      <c r="C9" s="37"/>
      <c r="D9" s="38"/>
      <c r="E9" s="39" t="e">
        <f t="shared" ref="E9:E17" si="0">IF(C9&gt;0,C9,B9)*C$4</f>
        <v>#VALUE!</v>
      </c>
      <c r="F9" s="39" t="e">
        <f t="shared" ref="F9:F17" si="1">IF(C9&gt;0,C9,B9)*C$4*(1-D9)</f>
        <v>#VALUE!</v>
      </c>
      <c r="G9" s="39" t="e">
        <f t="shared" ref="G9:G17" si="2">IF(C9&gt;0,C9,B9)*C$4*C$5/2000</f>
        <v>#VALUE!</v>
      </c>
      <c r="H9" s="40" t="e">
        <f t="shared" ref="H9:H17" si="3">IF(C9&gt;0,C9,B9)*C$4*(1-D9)*C$6/2000</f>
        <v>#VALUE!</v>
      </c>
      <c r="I9" s="98" t="str">
        <f>IFERROR(INDEX('Emission Factors'!$A$2:$CH$104,MATCH($A9,'Emission Factors'!$A$2:$A$104,0),MATCH(J$7,'Emission Factors'!$A$2:$CH$2,0)),"")</f>
        <v/>
      </c>
      <c r="J9" s="37"/>
      <c r="K9" s="22"/>
      <c r="L9" s="39" t="e">
        <f t="shared" ref="L9:L17" si="4">IF(J9&gt;0,J9,I9)*J$4</f>
        <v>#VALUE!</v>
      </c>
      <c r="M9" s="39" t="e">
        <f t="shared" ref="M9:M17" si="5">IF(J9&gt;0,J9,I9)*J$4*(1-K9)</f>
        <v>#VALUE!</v>
      </c>
      <c r="N9" s="39" t="e">
        <f t="shared" ref="N9:N17" si="6">IF(J9&gt;0,J9,I9)*J$4*J$5/2000</f>
        <v>#VALUE!</v>
      </c>
      <c r="O9" s="41" t="e">
        <f t="shared" ref="O9:O17" si="7">IF(J9&gt;0,J9,I9)*J$4*(1-K9)*J$6/2000</f>
        <v>#VALUE!</v>
      </c>
    </row>
    <row r="10" spans="1:15">
      <c r="A10" s="42" t="s">
        <v>9</v>
      </c>
      <c r="B10" s="100" t="str">
        <f>IFERROR(INDEX('Emission Factors'!$A$2:$CH$104,MATCH($A10,'Emission Factors'!$A$2:$A$104,0),MATCH(C$7,'Emission Factors'!$A$2:$CH$2,0)),"")</f>
        <v/>
      </c>
      <c r="C10" s="44"/>
      <c r="D10" s="45"/>
      <c r="E10" s="46" t="e">
        <f t="shared" si="0"/>
        <v>#VALUE!</v>
      </c>
      <c r="F10" s="46" t="e">
        <f t="shared" si="1"/>
        <v>#VALUE!</v>
      </c>
      <c r="G10" s="46" t="e">
        <f t="shared" si="2"/>
        <v>#VALUE!</v>
      </c>
      <c r="H10" s="47" t="e">
        <f t="shared" si="3"/>
        <v>#VALUE!</v>
      </c>
      <c r="I10" s="100" t="str">
        <f>IFERROR(INDEX('Emission Factors'!$A$2:$CH$104,MATCH($A10,'Emission Factors'!$A$2:$A$104,0),MATCH(J$7,'Emission Factors'!$A$2:$CH$2,0)),"")</f>
        <v/>
      </c>
      <c r="J10" s="44"/>
      <c r="K10" s="26"/>
      <c r="L10" s="46" t="e">
        <f t="shared" si="4"/>
        <v>#VALUE!</v>
      </c>
      <c r="M10" s="46" t="e">
        <f t="shared" si="5"/>
        <v>#VALUE!</v>
      </c>
      <c r="N10" s="46" t="e">
        <f t="shared" si="6"/>
        <v>#VALUE!</v>
      </c>
      <c r="O10" s="48" t="e">
        <f t="shared" si="7"/>
        <v>#VALUE!</v>
      </c>
    </row>
    <row r="11" spans="1:15">
      <c r="A11" s="42" t="s">
        <v>10</v>
      </c>
      <c r="B11" s="100" t="str">
        <f>IFERROR(INDEX('Emission Factors'!$A$2:$CH$104,MATCH($A11,'Emission Factors'!$A$2:$A$104,0),MATCH(C$7,'Emission Factors'!$A$2:$CH$2,0)),"")</f>
        <v/>
      </c>
      <c r="C11" s="44"/>
      <c r="D11" s="45"/>
      <c r="E11" s="46" t="e">
        <f t="shared" si="0"/>
        <v>#VALUE!</v>
      </c>
      <c r="F11" s="46" t="e">
        <f t="shared" si="1"/>
        <v>#VALUE!</v>
      </c>
      <c r="G11" s="46" t="e">
        <f t="shared" si="2"/>
        <v>#VALUE!</v>
      </c>
      <c r="H11" s="47" t="e">
        <f t="shared" si="3"/>
        <v>#VALUE!</v>
      </c>
      <c r="I11" s="100" t="str">
        <f>IFERROR(INDEX('Emission Factors'!$A$2:$CH$104,MATCH($A11,'Emission Factors'!$A$2:$A$104,0),MATCH(J$7,'Emission Factors'!$A$2:$CH$2,0)),"")</f>
        <v/>
      </c>
      <c r="J11" s="44"/>
      <c r="K11" s="26"/>
      <c r="L11" s="46" t="e">
        <f t="shared" si="4"/>
        <v>#VALUE!</v>
      </c>
      <c r="M11" s="46" t="e">
        <f t="shared" si="5"/>
        <v>#VALUE!</v>
      </c>
      <c r="N11" s="46" t="e">
        <f t="shared" si="6"/>
        <v>#VALUE!</v>
      </c>
      <c r="O11" s="48" t="e">
        <f t="shared" si="7"/>
        <v>#VALUE!</v>
      </c>
    </row>
    <row r="12" spans="1:15">
      <c r="A12" s="42" t="s">
        <v>11</v>
      </c>
      <c r="B12" s="100" t="str">
        <f>IFERROR(INDEX('Emission Factors'!$A$2:$CH$104,MATCH($A12,'Emission Factors'!$A$2:$A$104,0),MATCH(C$7,'Emission Factors'!$A$2:$CH$2,0)),"")</f>
        <v/>
      </c>
      <c r="C12" s="44"/>
      <c r="D12" s="45"/>
      <c r="E12" s="46" t="e">
        <f t="shared" si="0"/>
        <v>#VALUE!</v>
      </c>
      <c r="F12" s="46" t="e">
        <f t="shared" si="1"/>
        <v>#VALUE!</v>
      </c>
      <c r="G12" s="46" t="e">
        <f t="shared" si="2"/>
        <v>#VALUE!</v>
      </c>
      <c r="H12" s="47" t="e">
        <f t="shared" si="3"/>
        <v>#VALUE!</v>
      </c>
      <c r="I12" s="100" t="str">
        <f>IFERROR(INDEX('Emission Factors'!$A$2:$CH$104,MATCH($A12,'Emission Factors'!$A$2:$A$104,0),MATCH(J$7,'Emission Factors'!$A$2:$CH$2,0)),"")</f>
        <v/>
      </c>
      <c r="J12" s="44"/>
      <c r="K12" s="26"/>
      <c r="L12" s="46" t="e">
        <f t="shared" si="4"/>
        <v>#VALUE!</v>
      </c>
      <c r="M12" s="46" t="e">
        <f t="shared" si="5"/>
        <v>#VALUE!</v>
      </c>
      <c r="N12" s="46" t="e">
        <f t="shared" si="6"/>
        <v>#VALUE!</v>
      </c>
      <c r="O12" s="48" t="e">
        <f t="shared" si="7"/>
        <v>#VALUE!</v>
      </c>
    </row>
    <row r="13" spans="1:15">
      <c r="A13" s="42" t="s">
        <v>12</v>
      </c>
      <c r="B13" s="100" t="str">
        <f>IFERROR(INDEX('Emission Factors'!$A$2:$CH$104,MATCH($A13,'Emission Factors'!$A$2:$A$104,0),MATCH(C$7,'Emission Factors'!$A$2:$CH$2,0)),"")</f>
        <v/>
      </c>
      <c r="C13" s="44"/>
      <c r="D13" s="45"/>
      <c r="E13" s="46" t="e">
        <f t="shared" si="0"/>
        <v>#VALUE!</v>
      </c>
      <c r="F13" s="46" t="e">
        <f t="shared" si="1"/>
        <v>#VALUE!</v>
      </c>
      <c r="G13" s="46" t="e">
        <f t="shared" si="2"/>
        <v>#VALUE!</v>
      </c>
      <c r="H13" s="47" t="e">
        <f t="shared" si="3"/>
        <v>#VALUE!</v>
      </c>
      <c r="I13" s="100" t="str">
        <f>IFERROR(INDEX('Emission Factors'!$A$2:$CH$104,MATCH($A13,'Emission Factors'!$A$2:$A$104,0),MATCH(J$7,'Emission Factors'!$A$2:$CH$2,0)),"")</f>
        <v/>
      </c>
      <c r="J13" s="44"/>
      <c r="K13" s="26"/>
      <c r="L13" s="46" t="e">
        <f t="shared" si="4"/>
        <v>#VALUE!</v>
      </c>
      <c r="M13" s="46" t="e">
        <f t="shared" si="5"/>
        <v>#VALUE!</v>
      </c>
      <c r="N13" s="46" t="e">
        <f t="shared" si="6"/>
        <v>#VALUE!</v>
      </c>
      <c r="O13" s="48" t="e">
        <f t="shared" si="7"/>
        <v>#VALUE!</v>
      </c>
    </row>
    <row r="14" spans="1:15">
      <c r="A14" s="42" t="s">
        <v>13</v>
      </c>
      <c r="B14" s="100" t="str">
        <f>IFERROR(INDEX('Emission Factors'!$A$2:$CH$104,MATCH($A14,'Emission Factors'!$A$2:$A$104,0),MATCH(C$7,'Emission Factors'!$A$2:$CH$2,0)),"")</f>
        <v/>
      </c>
      <c r="C14" s="44"/>
      <c r="D14" s="45"/>
      <c r="E14" s="46" t="e">
        <f t="shared" si="0"/>
        <v>#VALUE!</v>
      </c>
      <c r="F14" s="46" t="e">
        <f t="shared" si="1"/>
        <v>#VALUE!</v>
      </c>
      <c r="G14" s="46" t="e">
        <f t="shared" si="2"/>
        <v>#VALUE!</v>
      </c>
      <c r="H14" s="47" t="e">
        <f t="shared" si="3"/>
        <v>#VALUE!</v>
      </c>
      <c r="I14" s="100" t="str">
        <f>IFERROR(INDEX('Emission Factors'!$A$2:$CH$104,MATCH($A14,'Emission Factors'!$A$2:$A$104,0),MATCH(J$7,'Emission Factors'!$A$2:$CH$2,0)),"")</f>
        <v/>
      </c>
      <c r="J14" s="44"/>
      <c r="K14" s="26"/>
      <c r="L14" s="46" t="e">
        <f t="shared" si="4"/>
        <v>#VALUE!</v>
      </c>
      <c r="M14" s="46" t="e">
        <f t="shared" si="5"/>
        <v>#VALUE!</v>
      </c>
      <c r="N14" s="46" t="e">
        <f t="shared" si="6"/>
        <v>#VALUE!</v>
      </c>
      <c r="O14" s="48" t="e">
        <f t="shared" si="7"/>
        <v>#VALUE!</v>
      </c>
    </row>
    <row r="15" spans="1:15">
      <c r="A15" s="42" t="s">
        <v>14</v>
      </c>
      <c r="B15" s="100" t="str">
        <f>IFERROR(INDEX('Emission Factors'!$A$2:$CH$104,MATCH($A15,'Emission Factors'!$A$2:$A$104,0),MATCH(C$7,'Emission Factors'!$A$2:$CH$2,0)),"")</f>
        <v/>
      </c>
      <c r="C15" s="44"/>
      <c r="D15" s="45"/>
      <c r="E15" s="46" t="e">
        <f t="shared" si="0"/>
        <v>#VALUE!</v>
      </c>
      <c r="F15" s="46" t="e">
        <f t="shared" si="1"/>
        <v>#VALUE!</v>
      </c>
      <c r="G15" s="46" t="e">
        <f t="shared" si="2"/>
        <v>#VALUE!</v>
      </c>
      <c r="H15" s="47" t="e">
        <f t="shared" si="3"/>
        <v>#VALUE!</v>
      </c>
      <c r="I15" s="100" t="str">
        <f>IFERROR(INDEX('Emission Factors'!$A$2:$CH$104,MATCH($A15,'Emission Factors'!$A$2:$A$104,0),MATCH(J$7,'Emission Factors'!$A$2:$CH$2,0)),"")</f>
        <v/>
      </c>
      <c r="J15" s="44"/>
      <c r="K15" s="26"/>
      <c r="L15" s="46" t="e">
        <f t="shared" si="4"/>
        <v>#VALUE!</v>
      </c>
      <c r="M15" s="46" t="e">
        <f t="shared" si="5"/>
        <v>#VALUE!</v>
      </c>
      <c r="N15" s="46" t="e">
        <f t="shared" si="6"/>
        <v>#VALUE!</v>
      </c>
      <c r="O15" s="48" t="e">
        <f t="shared" si="7"/>
        <v>#VALUE!</v>
      </c>
    </row>
    <row r="16" spans="1:15">
      <c r="A16" s="42" t="s">
        <v>19</v>
      </c>
      <c r="B16" s="100" t="str">
        <f>IFERROR(INDEX('Emission Factors'!$A$2:$CH$104,MATCH($A16,'Emission Factors'!$A$2:$A$104,0),MATCH(C$7,'Emission Factors'!$A$2:$CH$2,0)),"")</f>
        <v/>
      </c>
      <c r="C16" s="44"/>
      <c r="D16" s="45"/>
      <c r="E16" s="46" t="e">
        <f t="shared" si="0"/>
        <v>#VALUE!</v>
      </c>
      <c r="F16" s="46" t="e">
        <f t="shared" si="1"/>
        <v>#VALUE!</v>
      </c>
      <c r="G16" s="46" t="e">
        <f t="shared" si="2"/>
        <v>#VALUE!</v>
      </c>
      <c r="H16" s="47" t="e">
        <f t="shared" si="3"/>
        <v>#VALUE!</v>
      </c>
      <c r="I16" s="100" t="str">
        <f>IFERROR(INDEX('Emission Factors'!$A$2:$CH$104,MATCH($A16,'Emission Factors'!$A$2:$A$104,0),MATCH(J$7,'Emission Factors'!$A$2:$CH$2,0)),"")</f>
        <v/>
      </c>
      <c r="J16" s="44"/>
      <c r="K16" s="26"/>
      <c r="L16" s="46" t="e">
        <f t="shared" si="4"/>
        <v>#VALUE!</v>
      </c>
      <c r="M16" s="46" t="e">
        <f t="shared" si="5"/>
        <v>#VALUE!</v>
      </c>
      <c r="N16" s="46" t="e">
        <f t="shared" si="6"/>
        <v>#VALUE!</v>
      </c>
      <c r="O16" s="48" t="e">
        <f t="shared" si="7"/>
        <v>#VALUE!</v>
      </c>
    </row>
    <row r="17" spans="1:15" ht="15.75" thickBot="1">
      <c r="A17" s="49" t="s">
        <v>20</v>
      </c>
      <c r="B17" s="102" t="str">
        <f>IFERROR(INDEX('Emission Factors'!$A$2:$CH$104,MATCH($A17,'Emission Factors'!$A$2:$A$104,0),MATCH(C$7,'Emission Factors'!$A$2:$CH$2,0)),"")</f>
        <v/>
      </c>
      <c r="C17" s="51"/>
      <c r="D17" s="52"/>
      <c r="E17" s="53" t="e">
        <f t="shared" si="0"/>
        <v>#VALUE!</v>
      </c>
      <c r="F17" s="53" t="e">
        <f t="shared" si="1"/>
        <v>#VALUE!</v>
      </c>
      <c r="G17" s="53" t="e">
        <f t="shared" si="2"/>
        <v>#VALUE!</v>
      </c>
      <c r="H17" s="54" t="e">
        <f t="shared" si="3"/>
        <v>#VALUE!</v>
      </c>
      <c r="I17" s="102" t="str">
        <f>IFERROR(INDEX('Emission Factors'!$A$2:$CH$104,MATCH($A17,'Emission Factors'!$A$2:$A$104,0),MATCH(J$7,'Emission Factors'!$A$2:$CH$2,0)),"")</f>
        <v/>
      </c>
      <c r="J17" s="51"/>
      <c r="K17" s="30"/>
      <c r="L17" s="53" t="e">
        <f t="shared" si="4"/>
        <v>#VALUE!</v>
      </c>
      <c r="M17" s="53" t="e">
        <f t="shared" si="5"/>
        <v>#VALUE!</v>
      </c>
      <c r="N17" s="53" t="e">
        <f t="shared" si="6"/>
        <v>#VALUE!</v>
      </c>
      <c r="O17" s="55" t="e">
        <f t="shared" si="7"/>
        <v>#VALUE!</v>
      </c>
    </row>
    <row r="18" spans="1:15">
      <c r="A18" s="35" t="s">
        <v>15</v>
      </c>
      <c r="B18" s="98" t="str">
        <f>IFERROR(INDEX('Emission Factors'!$A$2:$CH$104,MATCH($A18,'Emission Factors'!$A$2:$A$104,0),MATCH(C$7,'Emission Factors'!$A$2:$CH$2,0))*2.2046,"")</f>
        <v/>
      </c>
      <c r="C18" s="37"/>
      <c r="D18" s="38"/>
      <c r="E18" s="39" t="e">
        <f>IF(C18&gt;0,C18,B18)*C$3</f>
        <v>#VALUE!</v>
      </c>
      <c r="F18" s="39" t="e">
        <f>IF(C18&gt;0,C18,B18)*C$3*(1-D18)</f>
        <v>#VALUE!</v>
      </c>
      <c r="G18" s="39" t="e">
        <f>IF(C18&gt;0,C18,B18)*C$3*C$5/2000</f>
        <v>#VALUE!</v>
      </c>
      <c r="H18" s="40" t="e">
        <f>IF(C18&gt;0,C18,B18)*C$3*(1-D18)*C$6/2000</f>
        <v>#VALUE!</v>
      </c>
      <c r="I18" s="98" t="str">
        <f>IFERROR(INDEX('Emission Factors'!$A$2:$CH$104,MATCH($A18,'Emission Factors'!$A$2:$A$104,0),MATCH(J$7,'Emission Factors'!$A$2:$CH$2,0))*2.2046,"")</f>
        <v/>
      </c>
      <c r="J18" s="37"/>
      <c r="K18" s="22"/>
      <c r="L18" s="39" t="e">
        <f>IF(J18&gt;0,J18,I18)*J$3</f>
        <v>#VALUE!</v>
      </c>
      <c r="M18" s="39" t="e">
        <f>IF(J18&gt;0,J18,I18)*J$3*(1-K18)</f>
        <v>#VALUE!</v>
      </c>
      <c r="N18" s="39" t="e">
        <f>IF(J18&gt;0,J18,I18)*J$3*J$5/2000</f>
        <v>#VALUE!</v>
      </c>
      <c r="O18" s="41" t="e">
        <f>IF(J18&gt;0,J18,I18)*J$3*(1-K18)*J$6/2000</f>
        <v>#VALUE!</v>
      </c>
    </row>
    <row r="19" spans="1:15">
      <c r="A19" s="42" t="s">
        <v>16</v>
      </c>
      <c r="B19" s="100" t="str">
        <f>IFERROR(INDEX('Emission Factors'!$A$2:$CH$104,MATCH($A19,'Emission Factors'!$A$2:$A$104,0),MATCH(C$7,'Emission Factors'!$A$2:$CH$2,0))*2.2046,"")</f>
        <v/>
      </c>
      <c r="C19" s="44"/>
      <c r="D19" s="45"/>
      <c r="E19" s="46" t="e">
        <f>IF(C19&gt;0,C19,B19)*C$3</f>
        <v>#VALUE!</v>
      </c>
      <c r="F19" s="46" t="e">
        <f>IF(C19&gt;0,C19,B19)*C$3*(1-D19)</f>
        <v>#VALUE!</v>
      </c>
      <c r="G19" s="46" t="e">
        <f>IF(C19&gt;0,C19,B19)*C$3*C$5/2000</f>
        <v>#VALUE!</v>
      </c>
      <c r="H19" s="47" t="e">
        <f>IF(C19&gt;0,C19,B19)*C$3*(1-D19)*C$6/2000</f>
        <v>#VALUE!</v>
      </c>
      <c r="I19" s="100" t="str">
        <f>IFERROR(INDEX('Emission Factors'!$A$2:$CH$104,MATCH($A19,'Emission Factors'!$A$2:$A$104,0),MATCH(J$7,'Emission Factors'!$A$2:$CH$2,0))*2.2046,"")</f>
        <v/>
      </c>
      <c r="J19" s="44"/>
      <c r="K19" s="26"/>
      <c r="L19" s="46" t="e">
        <f>IF(J19&gt;0,J19,I19)*J$3</f>
        <v>#VALUE!</v>
      </c>
      <c r="M19" s="46" t="e">
        <f>IF(J19&gt;0,J19,I19)*J$3*(1-K19)</f>
        <v>#VALUE!</v>
      </c>
      <c r="N19" s="46" t="e">
        <f>IF(J19&gt;0,J19,I19)*J$3*J$5/2000</f>
        <v>#VALUE!</v>
      </c>
      <c r="O19" s="48" t="e">
        <f>IF(J19&gt;0,J19,I19)*J$3*(1-K19)*J$6/2000</f>
        <v>#VALUE!</v>
      </c>
    </row>
    <row r="20" spans="1:15">
      <c r="A20" s="42" t="s">
        <v>17</v>
      </c>
      <c r="B20" s="100" t="str">
        <f>IFERROR(INDEX('Emission Factors'!$A$2:$CH$104,MATCH($A20,'Emission Factors'!$A$2:$A$104,0),MATCH(C$7,'Emission Factors'!$A$2:$CH$2,0))*2.2046,"")</f>
        <v/>
      </c>
      <c r="C20" s="44"/>
      <c r="D20" s="45"/>
      <c r="E20" s="46" t="e">
        <f>IF(C20&gt;0,C20,B20)*C$3</f>
        <v>#VALUE!</v>
      </c>
      <c r="F20" s="46" t="e">
        <f>IF(C20&gt;0,C20,B20)*C$3*(1-D20)</f>
        <v>#VALUE!</v>
      </c>
      <c r="G20" s="46" t="e">
        <f>IF(C20&gt;0,C20,B20)*C$3*C$5/2000</f>
        <v>#VALUE!</v>
      </c>
      <c r="H20" s="47" t="e">
        <f>IF(C20&gt;0,C20,B20)*C$3*(1-D20)*C$6/2000</f>
        <v>#VALUE!</v>
      </c>
      <c r="I20" s="100" t="str">
        <f>IFERROR(INDEX('Emission Factors'!$A$2:$CH$104,MATCH($A20,'Emission Factors'!$A$2:$A$104,0),MATCH(J$7,'Emission Factors'!$A$2:$CH$2,0))*2.2046,"")</f>
        <v/>
      </c>
      <c r="J20" s="44"/>
      <c r="K20" s="26"/>
      <c r="L20" s="46" t="e">
        <f>IF(J20&gt;0,J20,I20)*J$3</f>
        <v>#VALUE!</v>
      </c>
      <c r="M20" s="46" t="e">
        <f>IF(J20&gt;0,J20,I20)*J$3*(1-K20)</f>
        <v>#VALUE!</v>
      </c>
      <c r="N20" s="46" t="e">
        <f>IF(J20&gt;0,J20,I20)*J$3*J$5/2000</f>
        <v>#VALUE!</v>
      </c>
      <c r="O20" s="48" t="e">
        <f>IF(J20&gt;0,J20,I20)*J$3*(1-K20)*J$6/2000</f>
        <v>#VALUE!</v>
      </c>
    </row>
    <row r="21" spans="1:15" ht="15.75" thickBot="1">
      <c r="A21" s="49" t="s">
        <v>18</v>
      </c>
      <c r="B21" s="104" t="str">
        <f>IFERROR(INDEX('Emission Factors'!$A$2:$CH$104,MATCH($A21,'Emission Factors'!$A$2:$A$104,0),MATCH(C$7,'Emission Factors'!$A$2:$CH$2,0))*2.2046,"")</f>
        <v/>
      </c>
      <c r="C21" s="57"/>
      <c r="D21" s="58"/>
      <c r="E21" s="59" t="e">
        <f>IF(C21&gt;0,C21,B21)*C$3</f>
        <v>#VALUE!</v>
      </c>
      <c r="F21" s="59" t="e">
        <f>IF(C21&gt;0,C21,B21)*C$3*(1-D21)</f>
        <v>#VALUE!</v>
      </c>
      <c r="G21" s="59" t="e">
        <f>IF(C21&gt;0,C21,B21)*C$3*C$5/2000</f>
        <v>#VALUE!</v>
      </c>
      <c r="H21" s="60" t="e">
        <f>IF(C21&gt;0,C21,B21)*C$3*(1-D21)*C$6/2000</f>
        <v>#VALUE!</v>
      </c>
      <c r="I21" s="104" t="str">
        <f>IFERROR(INDEX('Emission Factors'!$A$2:$CH$104,MATCH($A21,'Emission Factors'!$A$2:$A$104,0),MATCH(J$7,'Emission Factors'!$A$2:$CH$2,0))*2.2046,"")</f>
        <v/>
      </c>
      <c r="J21" s="57"/>
      <c r="K21" s="123"/>
      <c r="L21" s="59" t="e">
        <f>IF(J21&gt;0,J21,I21)*J$3</f>
        <v>#VALUE!</v>
      </c>
      <c r="M21" s="59" t="e">
        <f>IF(J21&gt;0,J21,I21)*J$3*(1-K21)</f>
        <v>#VALUE!</v>
      </c>
      <c r="N21" s="59" t="e">
        <f>IF(J21&gt;0,J21,I21)*J$3*J$5/2000</f>
        <v>#VALUE!</v>
      </c>
      <c r="O21" s="61" t="e">
        <f>IF(J21&gt;0,J21,I21)*J$3*(1-K21)*J$6/2000</f>
        <v>#VALUE!</v>
      </c>
    </row>
    <row r="22" spans="1:15">
      <c r="A22" s="35" t="s">
        <v>26</v>
      </c>
      <c r="B22" s="106" t="str">
        <f>IFERROR(INDEX('Emission Factors'!$A$2:$CH$104,MATCH($A22,'Emission Factors'!$A$2:$A$104,0),MATCH(C$7,'Emission Factors'!$A$2:$CH$2,0)),"")</f>
        <v/>
      </c>
      <c r="C22" s="37"/>
      <c r="D22" s="38"/>
      <c r="E22" s="65" t="e">
        <f t="shared" ref="E22" si="8">IF(C22&gt;0,C22,B22)*C$4</f>
        <v>#VALUE!</v>
      </c>
      <c r="F22" s="65" t="e">
        <f t="shared" ref="F22" si="9">IF(C22&gt;0,C22,B22)*C$4*(1-D22)</f>
        <v>#VALUE!</v>
      </c>
      <c r="G22" s="65" t="e">
        <f t="shared" ref="G22" si="10">IF(C22&gt;0,C22,B22)*C$4*C$5/2000</f>
        <v>#VALUE!</v>
      </c>
      <c r="H22" s="66" t="e">
        <f t="shared" ref="H22" si="11">IF(C22&gt;0,C22,B22)*C$4*(1-D22)*C$6/2000</f>
        <v>#VALUE!</v>
      </c>
      <c r="I22" s="106" t="str">
        <f>IFERROR(INDEX('Emission Factors'!$A$2:$CH$104,MATCH($A22,'Emission Factors'!$A$2:$A$104,0),MATCH(J$7,'Emission Factors'!$A$2:$CH$2,0)),"")</f>
        <v/>
      </c>
      <c r="J22" s="37"/>
      <c r="K22" s="22"/>
      <c r="L22" s="65" t="e">
        <f t="shared" ref="L22" si="12">IF(J22&gt;0,J22,I22)*J$4</f>
        <v>#VALUE!</v>
      </c>
      <c r="M22" s="65" t="e">
        <f t="shared" ref="M22" si="13">IF(J22&gt;0,J22,I22)*J$4*(1-K22)</f>
        <v>#VALUE!</v>
      </c>
      <c r="N22" s="65" t="e">
        <f t="shared" ref="N22" si="14">IF(J22&gt;0,J22,I22)*J$4*J$5/2000</f>
        <v>#VALUE!</v>
      </c>
      <c r="O22" s="67" t="e">
        <f t="shared" ref="O22" si="15">IF(J22&gt;0,J22,I22)*J$4*(1-K22)*J$6/2000</f>
        <v>#VALUE!</v>
      </c>
    </row>
    <row r="23" spans="1:15">
      <c r="A23" s="167" t="s">
        <v>40</v>
      </c>
      <c r="B23" s="106" t="str">
        <f>IFERROR(INDEX('Emission Factors'!$A$2:$CH$104,MATCH($A23,'Emission Factors'!$A$2:$A$104,0),MATCH(C$7,'Emission Factors'!$A$2:$CH$2,0)),"")</f>
        <v/>
      </c>
      <c r="C23" s="63"/>
      <c r="D23" s="64"/>
      <c r="E23" s="65" t="e">
        <f t="shared" ref="E23:E37" si="16">IF(C23&gt;0,C23,B23)*C$4</f>
        <v>#VALUE!</v>
      </c>
      <c r="F23" s="65" t="e">
        <f t="shared" ref="F23:F37" si="17">IF(C23&gt;0,C23,B23)*C$4*(1-D23)</f>
        <v>#VALUE!</v>
      </c>
      <c r="G23" s="65" t="e">
        <f t="shared" ref="G23:G37" si="18">IF(C23&gt;0,C23,B23)*C$4*C$5/2000</f>
        <v>#VALUE!</v>
      </c>
      <c r="H23" s="66" t="e">
        <f t="shared" ref="H23:H37" si="19">IF(C23&gt;0,C23,B23)*C$4*(1-D23)*C$6/2000</f>
        <v>#VALUE!</v>
      </c>
      <c r="I23" s="106" t="str">
        <f>IFERROR(INDEX('Emission Factors'!$A$2:$CH$104,MATCH($A23,'Emission Factors'!$A$2:$A$104,0),MATCH(J$7,'Emission Factors'!$A$2:$CH$2,0)),"")</f>
        <v/>
      </c>
      <c r="J23" s="63"/>
      <c r="K23" s="124"/>
      <c r="L23" s="65" t="e">
        <f t="shared" ref="L23:L37" si="20">IF(J23&gt;0,J23,I23)*J$4</f>
        <v>#VALUE!</v>
      </c>
      <c r="M23" s="65" t="e">
        <f t="shared" ref="M23:M37" si="21">IF(J23&gt;0,J23,I23)*J$4*(1-K23)</f>
        <v>#VALUE!</v>
      </c>
      <c r="N23" s="65" t="e">
        <f t="shared" ref="N23:N37" si="22">IF(J23&gt;0,J23,I23)*J$4*J$5/2000</f>
        <v>#VALUE!</v>
      </c>
      <c r="O23" s="67" t="e">
        <f t="shared" ref="O23:O37" si="23">IF(J23&gt;0,J23,I23)*J$4*(1-K23)*J$6/2000</f>
        <v>#VALUE!</v>
      </c>
    </row>
    <row r="24" spans="1:15">
      <c r="A24" s="42" t="s">
        <v>41</v>
      </c>
      <c r="B24" s="100" t="str">
        <f>IFERROR(INDEX('Emission Factors'!$A$2:$CH$104,MATCH($A24,'Emission Factors'!$A$2:$A$104,0),MATCH(C$7,'Emission Factors'!$A$2:$CH$2,0)),"")</f>
        <v/>
      </c>
      <c r="C24" s="44"/>
      <c r="D24" s="45"/>
      <c r="E24" s="46" t="e">
        <f t="shared" si="16"/>
        <v>#VALUE!</v>
      </c>
      <c r="F24" s="46" t="e">
        <f t="shared" si="17"/>
        <v>#VALUE!</v>
      </c>
      <c r="G24" s="46" t="e">
        <f t="shared" si="18"/>
        <v>#VALUE!</v>
      </c>
      <c r="H24" s="47" t="e">
        <f t="shared" si="19"/>
        <v>#VALUE!</v>
      </c>
      <c r="I24" s="100" t="str">
        <f>IFERROR(INDEX('Emission Factors'!$A$2:$CH$104,MATCH($A24,'Emission Factors'!$A$2:$A$104,0),MATCH(J$7,'Emission Factors'!$A$2:$CH$2,0)),"")</f>
        <v/>
      </c>
      <c r="J24" s="44"/>
      <c r="K24" s="26"/>
      <c r="L24" s="46" t="e">
        <f t="shared" si="20"/>
        <v>#VALUE!</v>
      </c>
      <c r="M24" s="46" t="e">
        <f t="shared" si="21"/>
        <v>#VALUE!</v>
      </c>
      <c r="N24" s="46" t="e">
        <f t="shared" si="22"/>
        <v>#VALUE!</v>
      </c>
      <c r="O24" s="48" t="e">
        <f t="shared" si="23"/>
        <v>#VALUE!</v>
      </c>
    </row>
    <row r="25" spans="1:15">
      <c r="A25" s="42" t="s">
        <v>243</v>
      </c>
      <c r="B25" s="100" t="str">
        <f>IFERROR(INDEX('Emission Factors'!$A$2:$CH$104,MATCH($A25,'Emission Factors'!$A$2:$A$104,0),MATCH(C$7,'Emission Factors'!$A$2:$CH$2,0)),"")</f>
        <v/>
      </c>
      <c r="C25" s="44"/>
      <c r="D25" s="45"/>
      <c r="E25" s="46" t="e">
        <f t="shared" ref="E25" si="24">IF(C25&gt;0,C25,B25)*C$4</f>
        <v>#VALUE!</v>
      </c>
      <c r="F25" s="46" t="e">
        <f t="shared" ref="F25" si="25">IF(C25&gt;0,C25,B25)*C$4*(1-D25)</f>
        <v>#VALUE!</v>
      </c>
      <c r="G25" s="46" t="e">
        <f t="shared" ref="G25" si="26">IF(C25&gt;0,C25,B25)*C$4*C$5/2000</f>
        <v>#VALUE!</v>
      </c>
      <c r="H25" s="47" t="e">
        <f t="shared" ref="H25" si="27">IF(C25&gt;0,C25,B25)*C$4*(1-D25)*C$6/2000</f>
        <v>#VALUE!</v>
      </c>
      <c r="I25" s="100" t="str">
        <f>IFERROR(INDEX('Emission Factors'!$A$2:$CH$104,MATCH($A25,'Emission Factors'!$A$2:$A$104,0),MATCH(J$7,'Emission Factors'!$A$2:$CH$2,0)),"")</f>
        <v/>
      </c>
      <c r="J25" s="44"/>
      <c r="K25" s="26"/>
      <c r="L25" s="46" t="e">
        <f t="shared" si="20"/>
        <v>#VALUE!</v>
      </c>
      <c r="M25" s="46" t="e">
        <f t="shared" ref="M25" si="28">IF(J25&gt;0,J25,I25)*J$4*(1-K25)</f>
        <v>#VALUE!</v>
      </c>
      <c r="N25" s="46" t="e">
        <f t="shared" ref="N25" si="29">IF(J25&gt;0,J25,I25)*J$4*J$5/2000</f>
        <v>#VALUE!</v>
      </c>
      <c r="O25" s="48" t="e">
        <f t="shared" ref="O25" si="30">IF(J25&gt;0,J25,I25)*J$4*(1-K25)*J$6/2000</f>
        <v>#VALUE!</v>
      </c>
    </row>
    <row r="26" spans="1:15">
      <c r="A26" s="42" t="s">
        <v>53</v>
      </c>
      <c r="B26" s="100" t="str">
        <f>IFERROR(INDEX('Emission Factors'!$A$2:$CH$104,MATCH($A26,'Emission Factors'!$A$2:$A$104,0),MATCH(C$7,'Emission Factors'!$A$2:$CH$2,0)),"")</f>
        <v/>
      </c>
      <c r="C26" s="44"/>
      <c r="D26" s="45"/>
      <c r="E26" s="46" t="e">
        <f t="shared" si="16"/>
        <v>#VALUE!</v>
      </c>
      <c r="F26" s="46" t="e">
        <f t="shared" si="17"/>
        <v>#VALUE!</v>
      </c>
      <c r="G26" s="46" t="e">
        <f t="shared" si="18"/>
        <v>#VALUE!</v>
      </c>
      <c r="H26" s="47" t="e">
        <f t="shared" si="19"/>
        <v>#VALUE!</v>
      </c>
      <c r="I26" s="100" t="str">
        <f>IFERROR(INDEX('Emission Factors'!$A$2:$CH$104,MATCH($A26,'Emission Factors'!$A$2:$A$104,0),MATCH(J$7,'Emission Factors'!$A$2:$CH$2,0)),"")</f>
        <v/>
      </c>
      <c r="J26" s="44"/>
      <c r="K26" s="26"/>
      <c r="L26" s="46" t="e">
        <f t="shared" si="20"/>
        <v>#VALUE!</v>
      </c>
      <c r="M26" s="46" t="e">
        <f t="shared" si="21"/>
        <v>#VALUE!</v>
      </c>
      <c r="N26" s="46" t="e">
        <f t="shared" si="22"/>
        <v>#VALUE!</v>
      </c>
      <c r="O26" s="48" t="e">
        <f t="shared" si="23"/>
        <v>#VALUE!</v>
      </c>
    </row>
    <row r="27" spans="1:15">
      <c r="A27" s="42" t="s">
        <v>61</v>
      </c>
      <c r="B27" s="100" t="str">
        <f>IFERROR(INDEX('Emission Factors'!$A$2:$CH$104,MATCH($A27,'Emission Factors'!$A$2:$A$104,0),MATCH(C$7,'Emission Factors'!$A$2:$CH$2,0)),"")</f>
        <v/>
      </c>
      <c r="C27" s="44"/>
      <c r="D27" s="45"/>
      <c r="E27" s="46" t="e">
        <f t="shared" ref="E27" si="31">IF(C27&gt;0,C27,B27)*C$4</f>
        <v>#VALUE!</v>
      </c>
      <c r="F27" s="46" t="e">
        <f t="shared" ref="F27" si="32">IF(C27&gt;0,C27,B27)*C$4*(1-D27)</f>
        <v>#VALUE!</v>
      </c>
      <c r="G27" s="46" t="e">
        <f t="shared" ref="G27" si="33">IF(C27&gt;0,C27,B27)*C$4*C$5/2000</f>
        <v>#VALUE!</v>
      </c>
      <c r="H27" s="47" t="e">
        <f t="shared" ref="H27" si="34">IF(C27&gt;0,C27,B27)*C$4*(1-D27)*C$6/2000</f>
        <v>#VALUE!</v>
      </c>
      <c r="I27" s="100" t="str">
        <f>IFERROR(INDEX('Emission Factors'!$A$2:$CH$104,MATCH($A27,'Emission Factors'!$A$2:$A$104,0),MATCH(J$7,'Emission Factors'!$A$2:$CH$2,0)),"")</f>
        <v/>
      </c>
      <c r="J27" s="44"/>
      <c r="K27" s="26"/>
      <c r="L27" s="46" t="e">
        <f t="shared" ref="L27" si="35">IF(J27&gt;0,J27,I27)*J$4</f>
        <v>#VALUE!</v>
      </c>
      <c r="M27" s="46" t="e">
        <f t="shared" ref="M27" si="36">IF(J27&gt;0,J27,I27)*J$4*(1-K27)</f>
        <v>#VALUE!</v>
      </c>
      <c r="N27" s="46" t="e">
        <f t="shared" ref="N27" si="37">IF(J27&gt;0,J27,I27)*J$4*J$5/2000</f>
        <v>#VALUE!</v>
      </c>
      <c r="O27" s="48" t="e">
        <f t="shared" ref="O27" si="38">IF(J27&gt;0,J27,I27)*J$4*(1-K27)*J$6/2000</f>
        <v>#VALUE!</v>
      </c>
    </row>
    <row r="28" spans="1:15">
      <c r="A28" s="42" t="s">
        <v>63</v>
      </c>
      <c r="B28" s="100" t="str">
        <f>IFERROR(INDEX('Emission Factors'!$A$2:$CH$104,MATCH($A28,'Emission Factors'!$A$2:$A$104,0),MATCH(C$7,'Emission Factors'!$A$2:$CH$2,0)),"")</f>
        <v/>
      </c>
      <c r="C28" s="44"/>
      <c r="D28" s="45"/>
      <c r="E28" s="46" t="e">
        <f t="shared" si="16"/>
        <v>#VALUE!</v>
      </c>
      <c r="F28" s="46" t="e">
        <f t="shared" si="17"/>
        <v>#VALUE!</v>
      </c>
      <c r="G28" s="46" t="e">
        <f t="shared" si="18"/>
        <v>#VALUE!</v>
      </c>
      <c r="H28" s="47" t="e">
        <f t="shared" si="19"/>
        <v>#VALUE!</v>
      </c>
      <c r="I28" s="100" t="str">
        <f>IFERROR(INDEX('Emission Factors'!$A$2:$CH$104,MATCH($A28,'Emission Factors'!$A$2:$A$104,0),MATCH(J$7,'Emission Factors'!$A$2:$CH$2,0)),"")</f>
        <v/>
      </c>
      <c r="J28" s="44"/>
      <c r="K28" s="26"/>
      <c r="L28" s="46" t="e">
        <f t="shared" si="20"/>
        <v>#VALUE!</v>
      </c>
      <c r="M28" s="46" t="e">
        <f t="shared" si="21"/>
        <v>#VALUE!</v>
      </c>
      <c r="N28" s="46" t="e">
        <f t="shared" si="22"/>
        <v>#VALUE!</v>
      </c>
      <c r="O28" s="48" t="e">
        <f t="shared" si="23"/>
        <v>#VALUE!</v>
      </c>
    </row>
    <row r="29" spans="1:15">
      <c r="A29" s="42" t="s">
        <v>73</v>
      </c>
      <c r="B29" s="100" t="str">
        <f>IFERROR(INDEX('Emission Factors'!$A$2:$CH$104,MATCH($A29,'Emission Factors'!$A$2:$A$104,0),MATCH(C$7,'Emission Factors'!$A$2:$CH$2,0)),"")</f>
        <v/>
      </c>
      <c r="C29" s="44"/>
      <c r="D29" s="45"/>
      <c r="E29" s="46" t="e">
        <f t="shared" si="16"/>
        <v>#VALUE!</v>
      </c>
      <c r="F29" s="46" t="e">
        <f t="shared" si="17"/>
        <v>#VALUE!</v>
      </c>
      <c r="G29" s="46" t="e">
        <f t="shared" si="18"/>
        <v>#VALUE!</v>
      </c>
      <c r="H29" s="47" t="e">
        <f t="shared" si="19"/>
        <v>#VALUE!</v>
      </c>
      <c r="I29" s="100" t="str">
        <f>IFERROR(INDEX('Emission Factors'!$A$2:$CH$104,MATCH($A29,'Emission Factors'!$A$2:$A$104,0),MATCH(J$7,'Emission Factors'!$A$2:$CH$2,0)),"")</f>
        <v/>
      </c>
      <c r="J29" s="44"/>
      <c r="K29" s="26"/>
      <c r="L29" s="46" t="e">
        <f t="shared" si="20"/>
        <v>#VALUE!</v>
      </c>
      <c r="M29" s="46" t="e">
        <f t="shared" si="21"/>
        <v>#VALUE!</v>
      </c>
      <c r="N29" s="46" t="e">
        <f t="shared" si="22"/>
        <v>#VALUE!</v>
      </c>
      <c r="O29" s="48" t="e">
        <f t="shared" si="23"/>
        <v>#VALUE!</v>
      </c>
    </row>
    <row r="30" spans="1:15">
      <c r="A30" s="42" t="s">
        <v>74</v>
      </c>
      <c r="B30" s="100" t="str">
        <f>IFERROR(INDEX('Emission Factors'!$A$2:$CH$104,MATCH($A30,'Emission Factors'!$A$2:$A$104,0),MATCH(C$7,'Emission Factors'!$A$2:$CH$2,0)),"")</f>
        <v/>
      </c>
      <c r="C30" s="44"/>
      <c r="D30" s="45"/>
      <c r="E30" s="46" t="e">
        <f t="shared" si="16"/>
        <v>#VALUE!</v>
      </c>
      <c r="F30" s="46" t="e">
        <f t="shared" si="17"/>
        <v>#VALUE!</v>
      </c>
      <c r="G30" s="46" t="e">
        <f t="shared" si="18"/>
        <v>#VALUE!</v>
      </c>
      <c r="H30" s="47" t="e">
        <f t="shared" si="19"/>
        <v>#VALUE!</v>
      </c>
      <c r="I30" s="100" t="str">
        <f>IFERROR(INDEX('Emission Factors'!$A$2:$CH$104,MATCH($A30,'Emission Factors'!$A$2:$A$104,0),MATCH(J$7,'Emission Factors'!$A$2:$CH$2,0)),"")</f>
        <v/>
      </c>
      <c r="J30" s="44"/>
      <c r="K30" s="26"/>
      <c r="L30" s="46" t="e">
        <f t="shared" si="20"/>
        <v>#VALUE!</v>
      </c>
      <c r="M30" s="46" t="e">
        <f t="shared" si="21"/>
        <v>#VALUE!</v>
      </c>
      <c r="N30" s="46" t="e">
        <f t="shared" si="22"/>
        <v>#VALUE!</v>
      </c>
      <c r="O30" s="48" t="e">
        <f t="shared" si="23"/>
        <v>#VALUE!</v>
      </c>
    </row>
    <row r="31" spans="1:15">
      <c r="A31" s="42" t="s">
        <v>78</v>
      </c>
      <c r="B31" s="100" t="str">
        <f>IFERROR(INDEX('Emission Factors'!$A$2:$CH$104,MATCH($A31,'Emission Factors'!$A$2:$A$104,0),MATCH(C$7,'Emission Factors'!$A$2:$CH$2,0)),"")</f>
        <v/>
      </c>
      <c r="C31" s="44"/>
      <c r="D31" s="45"/>
      <c r="E31" s="46" t="e">
        <f t="shared" si="16"/>
        <v>#VALUE!</v>
      </c>
      <c r="F31" s="46" t="e">
        <f t="shared" si="17"/>
        <v>#VALUE!</v>
      </c>
      <c r="G31" s="46" t="e">
        <f t="shared" si="18"/>
        <v>#VALUE!</v>
      </c>
      <c r="H31" s="47" t="e">
        <f t="shared" si="19"/>
        <v>#VALUE!</v>
      </c>
      <c r="I31" s="100" t="str">
        <f>IFERROR(INDEX('Emission Factors'!$A$2:$CH$104,MATCH($A31,'Emission Factors'!$A$2:$A$104,0),MATCH(J$7,'Emission Factors'!$A$2:$CH$2,0)),"")</f>
        <v/>
      </c>
      <c r="J31" s="44"/>
      <c r="K31" s="26"/>
      <c r="L31" s="46" t="e">
        <f t="shared" si="20"/>
        <v>#VALUE!</v>
      </c>
      <c r="M31" s="46" t="e">
        <f t="shared" si="21"/>
        <v>#VALUE!</v>
      </c>
      <c r="N31" s="46" t="e">
        <f t="shared" si="22"/>
        <v>#VALUE!</v>
      </c>
      <c r="O31" s="48" t="e">
        <f t="shared" si="23"/>
        <v>#VALUE!</v>
      </c>
    </row>
    <row r="32" spans="1:15">
      <c r="A32" s="42" t="s">
        <v>79</v>
      </c>
      <c r="B32" s="100" t="str">
        <f>IFERROR(INDEX('Emission Factors'!$A$2:$CH$104,MATCH($A32,'Emission Factors'!$A$2:$A$104,0),MATCH(C$7,'Emission Factors'!$A$2:$CH$2,0)),"")</f>
        <v/>
      </c>
      <c r="C32" s="44"/>
      <c r="D32" s="45"/>
      <c r="E32" s="46" t="e">
        <f t="shared" ref="E32:E33" si="39">IF(C32&gt;0,C32,B32)*C$4</f>
        <v>#VALUE!</v>
      </c>
      <c r="F32" s="46" t="e">
        <f t="shared" ref="F32:F33" si="40">IF(C32&gt;0,C32,B32)*C$4*(1-D32)</f>
        <v>#VALUE!</v>
      </c>
      <c r="G32" s="46" t="e">
        <f t="shared" ref="G32:G33" si="41">IF(C32&gt;0,C32,B32)*C$4*C$5/2000</f>
        <v>#VALUE!</v>
      </c>
      <c r="H32" s="47" t="e">
        <f t="shared" ref="H32:H33" si="42">IF(C32&gt;0,C32,B32)*C$4*(1-D32)*C$6/2000</f>
        <v>#VALUE!</v>
      </c>
      <c r="I32" s="100" t="str">
        <f>IFERROR(INDEX('Emission Factors'!$A$2:$CH$104,MATCH($A32,'Emission Factors'!$A$2:$A$104,0),MATCH(J$7,'Emission Factors'!$A$2:$CH$2,0)),"")</f>
        <v/>
      </c>
      <c r="J32" s="44"/>
      <c r="K32" s="26"/>
      <c r="L32" s="46" t="e">
        <f t="shared" ref="L32:L33" si="43">IF(J32&gt;0,J32,I32)*J$4</f>
        <v>#VALUE!</v>
      </c>
      <c r="M32" s="46" t="e">
        <f t="shared" ref="M32:M33" si="44">IF(J32&gt;0,J32,I32)*J$4*(1-K32)</f>
        <v>#VALUE!</v>
      </c>
      <c r="N32" s="46" t="e">
        <f t="shared" ref="N32:N33" si="45">IF(J32&gt;0,J32,I32)*J$4*J$5/2000</f>
        <v>#VALUE!</v>
      </c>
      <c r="O32" s="48" t="e">
        <f t="shared" ref="O32:O33" si="46">IF(J32&gt;0,J32,I32)*J$4*(1-K32)*J$6/2000</f>
        <v>#VALUE!</v>
      </c>
    </row>
    <row r="33" spans="1:15">
      <c r="A33" s="42" t="s">
        <v>83</v>
      </c>
      <c r="B33" s="100" t="str">
        <f>IFERROR(INDEX('Emission Factors'!$A$2:$CH$104,MATCH($A33,'Emission Factors'!$A$2:$A$104,0),MATCH(C$7,'Emission Factors'!$A$2:$CH$2,0)),"")</f>
        <v/>
      </c>
      <c r="C33" s="44"/>
      <c r="D33" s="45"/>
      <c r="E33" s="46" t="e">
        <f t="shared" si="39"/>
        <v>#VALUE!</v>
      </c>
      <c r="F33" s="46" t="e">
        <f t="shared" si="40"/>
        <v>#VALUE!</v>
      </c>
      <c r="G33" s="46" t="e">
        <f t="shared" si="41"/>
        <v>#VALUE!</v>
      </c>
      <c r="H33" s="47" t="e">
        <f t="shared" si="42"/>
        <v>#VALUE!</v>
      </c>
      <c r="I33" s="100" t="str">
        <f>IFERROR(INDEX('Emission Factors'!$A$2:$CH$104,MATCH($A33,'Emission Factors'!$A$2:$A$104,0),MATCH(J$7,'Emission Factors'!$A$2:$CH$2,0)),"")</f>
        <v/>
      </c>
      <c r="J33" s="44"/>
      <c r="K33" s="26"/>
      <c r="L33" s="46" t="e">
        <f t="shared" si="43"/>
        <v>#VALUE!</v>
      </c>
      <c r="M33" s="46" t="e">
        <f t="shared" si="44"/>
        <v>#VALUE!</v>
      </c>
      <c r="N33" s="46" t="e">
        <f t="shared" si="45"/>
        <v>#VALUE!</v>
      </c>
      <c r="O33" s="48" t="e">
        <f t="shared" si="46"/>
        <v>#VALUE!</v>
      </c>
    </row>
    <row r="34" spans="1:15">
      <c r="A34" s="42" t="s">
        <v>84</v>
      </c>
      <c r="B34" s="100" t="str">
        <f>IFERROR(INDEX('Emission Factors'!$A$2:$CH$104,MATCH($A34,'Emission Factors'!$A$2:$A$104,0),MATCH(C$7,'Emission Factors'!$A$2:$CH$2,0)),"")</f>
        <v/>
      </c>
      <c r="C34" s="44"/>
      <c r="D34" s="45"/>
      <c r="E34" s="46" t="e">
        <f t="shared" si="16"/>
        <v>#VALUE!</v>
      </c>
      <c r="F34" s="46" t="e">
        <f t="shared" si="17"/>
        <v>#VALUE!</v>
      </c>
      <c r="G34" s="46" t="e">
        <f t="shared" si="18"/>
        <v>#VALUE!</v>
      </c>
      <c r="H34" s="47" t="e">
        <f t="shared" si="19"/>
        <v>#VALUE!</v>
      </c>
      <c r="I34" s="100" t="str">
        <f>IFERROR(INDEX('Emission Factors'!$A$2:$CH$104,MATCH($A34,'Emission Factors'!$A$2:$A$104,0),MATCH(J$7,'Emission Factors'!$A$2:$CH$2,0)),"")</f>
        <v/>
      </c>
      <c r="J34" s="44"/>
      <c r="K34" s="26"/>
      <c r="L34" s="46" t="e">
        <f t="shared" si="20"/>
        <v>#VALUE!</v>
      </c>
      <c r="M34" s="46" t="e">
        <f t="shared" si="21"/>
        <v>#VALUE!</v>
      </c>
      <c r="N34" s="46" t="e">
        <f t="shared" si="22"/>
        <v>#VALUE!</v>
      </c>
      <c r="O34" s="48" t="e">
        <f t="shared" si="23"/>
        <v>#VALUE!</v>
      </c>
    </row>
    <row r="35" spans="1:15">
      <c r="A35" s="42" t="s">
        <v>179</v>
      </c>
      <c r="B35" s="100" t="str">
        <f>IFERROR(INDEX('Emission Factors'!$A$2:$CH$104,MATCH($A35,'Emission Factors'!$A$2:$A$104,0),MATCH(C$7,'Emission Factors'!$A$2:$CH$2,0)),"")</f>
        <v/>
      </c>
      <c r="C35" s="44"/>
      <c r="D35" s="45"/>
      <c r="E35" s="46" t="e">
        <f t="shared" si="16"/>
        <v>#VALUE!</v>
      </c>
      <c r="F35" s="46" t="e">
        <f t="shared" si="17"/>
        <v>#VALUE!</v>
      </c>
      <c r="G35" s="46" t="e">
        <f t="shared" si="18"/>
        <v>#VALUE!</v>
      </c>
      <c r="H35" s="47" t="e">
        <f t="shared" si="19"/>
        <v>#VALUE!</v>
      </c>
      <c r="I35" s="100" t="str">
        <f>IFERROR(INDEX('Emission Factors'!$A$2:$CH$104,MATCH($A35,'Emission Factors'!$A$2:$A$104,0),MATCH(J$7,'Emission Factors'!$A$2:$CH$2,0)),"")</f>
        <v/>
      </c>
      <c r="J35" s="44"/>
      <c r="K35" s="26"/>
      <c r="L35" s="46" t="e">
        <f t="shared" si="20"/>
        <v>#VALUE!</v>
      </c>
      <c r="M35" s="46" t="e">
        <f t="shared" si="21"/>
        <v>#VALUE!</v>
      </c>
      <c r="N35" s="46" t="e">
        <f t="shared" si="22"/>
        <v>#VALUE!</v>
      </c>
      <c r="O35" s="48" t="e">
        <f t="shared" si="23"/>
        <v>#VALUE!</v>
      </c>
    </row>
    <row r="36" spans="1:15">
      <c r="A36" s="42" t="s">
        <v>93</v>
      </c>
      <c r="B36" s="100" t="str">
        <f>IFERROR(INDEX('Emission Factors'!$A$2:$CH$104,MATCH($A36,'Emission Factors'!$A$2:$A$104,0),MATCH(C$7,'Emission Factors'!$A$2:$CH$2,0)),"")</f>
        <v/>
      </c>
      <c r="C36" s="44"/>
      <c r="D36" s="45"/>
      <c r="E36" s="46" t="e">
        <f t="shared" si="16"/>
        <v>#VALUE!</v>
      </c>
      <c r="F36" s="46" t="e">
        <f t="shared" si="17"/>
        <v>#VALUE!</v>
      </c>
      <c r="G36" s="46" t="e">
        <f t="shared" si="18"/>
        <v>#VALUE!</v>
      </c>
      <c r="H36" s="47" t="e">
        <f t="shared" si="19"/>
        <v>#VALUE!</v>
      </c>
      <c r="I36" s="100" t="str">
        <f>IFERROR(INDEX('Emission Factors'!$A$2:$CH$104,MATCH($A36,'Emission Factors'!$A$2:$A$104,0),MATCH(J$7,'Emission Factors'!$A$2:$CH$2,0)),"")</f>
        <v/>
      </c>
      <c r="J36" s="44"/>
      <c r="K36" s="26"/>
      <c r="L36" s="46" t="e">
        <f t="shared" si="20"/>
        <v>#VALUE!</v>
      </c>
      <c r="M36" s="46" t="e">
        <f t="shared" si="21"/>
        <v>#VALUE!</v>
      </c>
      <c r="N36" s="46" t="e">
        <f t="shared" si="22"/>
        <v>#VALUE!</v>
      </c>
      <c r="O36" s="48" t="e">
        <f t="shared" si="23"/>
        <v>#VALUE!</v>
      </c>
    </row>
    <row r="37" spans="1:15" ht="15.75" thickBot="1">
      <c r="A37" s="49" t="s">
        <v>96</v>
      </c>
      <c r="B37" s="104" t="str">
        <f>IFERROR(INDEX('Emission Factors'!$A$2:$CH$104,MATCH($A37,'Emission Factors'!$A$2:$A$104,0),MATCH(C$7,'Emission Factors'!$A$2:$CH$2,0)),"")</f>
        <v/>
      </c>
      <c r="C37" s="57"/>
      <c r="D37" s="58"/>
      <c r="E37" s="59" t="e">
        <f t="shared" si="16"/>
        <v>#VALUE!</v>
      </c>
      <c r="F37" s="59" t="e">
        <f t="shared" si="17"/>
        <v>#VALUE!</v>
      </c>
      <c r="G37" s="59" t="e">
        <f t="shared" si="18"/>
        <v>#VALUE!</v>
      </c>
      <c r="H37" s="60" t="e">
        <f t="shared" si="19"/>
        <v>#VALUE!</v>
      </c>
      <c r="I37" s="104" t="str">
        <f>IFERROR(INDEX('Emission Factors'!$A$2:$CH$104,MATCH($A37,'Emission Factors'!$A$2:$A$104,0),MATCH(J$7,'Emission Factors'!$A$2:$CH$2,0)),"")</f>
        <v/>
      </c>
      <c r="J37" s="57"/>
      <c r="K37" s="123"/>
      <c r="L37" s="59" t="e">
        <f t="shared" si="20"/>
        <v>#VALUE!</v>
      </c>
      <c r="M37" s="59" t="e">
        <f t="shared" si="21"/>
        <v>#VALUE!</v>
      </c>
      <c r="N37" s="59" t="e">
        <f t="shared" si="22"/>
        <v>#VALUE!</v>
      </c>
      <c r="O37" s="61" t="e">
        <f t="shared" si="23"/>
        <v>#VALUE!</v>
      </c>
    </row>
    <row r="38" spans="1:15" s="91" customFormat="1" ht="12.75">
      <c r="A38" s="81"/>
      <c r="B38" s="79" t="s">
        <v>209</v>
      </c>
      <c r="C38" s="68"/>
      <c r="D38" s="81"/>
      <c r="E38" s="81"/>
      <c r="F38" s="81"/>
      <c r="G38" s="81"/>
      <c r="H38" s="81"/>
      <c r="I38" s="79" t="s">
        <v>209</v>
      </c>
      <c r="J38" s="72"/>
      <c r="K38" s="81"/>
      <c r="L38" s="81"/>
      <c r="M38" s="81"/>
      <c r="N38" s="81"/>
      <c r="O38" s="81"/>
    </row>
    <row r="39" spans="1:15">
      <c r="A39" s="20"/>
      <c r="B39" s="196"/>
      <c r="C39" s="197"/>
      <c r="D39" s="197"/>
      <c r="E39" s="197"/>
      <c r="F39" s="197"/>
      <c r="G39" s="197"/>
      <c r="H39" s="197"/>
      <c r="I39" s="196"/>
      <c r="J39" s="197"/>
      <c r="K39" s="68"/>
      <c r="L39" s="68"/>
      <c r="M39" s="68"/>
      <c r="N39" s="68"/>
      <c r="O39" s="68"/>
    </row>
    <row r="40" spans="1:15">
      <c r="A40" s="20"/>
      <c r="B40" s="68"/>
      <c r="C40" s="68"/>
      <c r="D40" s="68"/>
      <c r="E40" s="68"/>
      <c r="F40" s="68"/>
      <c r="G40" s="68"/>
      <c r="H40" s="68"/>
      <c r="I40" s="68"/>
      <c r="J40" s="68"/>
      <c r="K40" s="68"/>
      <c r="L40" s="68"/>
      <c r="M40" s="68"/>
      <c r="N40" s="68"/>
      <c r="O40" s="68"/>
    </row>
    <row r="41" spans="1:15">
      <c r="A41" s="107"/>
      <c r="B41" s="80" t="s">
        <v>220</v>
      </c>
      <c r="C41" s="81"/>
      <c r="D41" s="20"/>
      <c r="E41" s="20"/>
      <c r="F41" s="20"/>
      <c r="G41" s="20"/>
      <c r="H41" s="72"/>
      <c r="I41" s="72"/>
      <c r="J41" s="72"/>
      <c r="K41" s="72"/>
      <c r="L41" s="20"/>
      <c r="M41" s="20"/>
      <c r="N41" s="20"/>
      <c r="O41" s="20"/>
    </row>
    <row r="42" spans="1:15" ht="15" customHeight="1">
      <c r="A42" s="107"/>
      <c r="B42" s="84" t="s">
        <v>237</v>
      </c>
      <c r="C42" s="73"/>
      <c r="D42" s="73"/>
      <c r="E42" s="73"/>
      <c r="F42" s="73"/>
      <c r="G42" s="73"/>
      <c r="H42" s="72"/>
      <c r="I42" s="72"/>
      <c r="J42" s="72"/>
      <c r="K42" s="72"/>
      <c r="L42" s="20"/>
      <c r="M42" s="20"/>
      <c r="N42" s="20"/>
      <c r="O42" s="20"/>
    </row>
    <row r="43" spans="1:15">
      <c r="A43" s="107"/>
      <c r="B43" s="73" t="s">
        <v>256</v>
      </c>
      <c r="C43" s="20"/>
      <c r="D43" s="20"/>
      <c r="E43" s="20"/>
      <c r="F43" s="73"/>
      <c r="G43" s="73"/>
      <c r="H43" s="72"/>
      <c r="I43" s="72"/>
      <c r="J43" s="72"/>
      <c r="K43" s="72"/>
      <c r="L43" s="20"/>
      <c r="M43" s="20"/>
      <c r="N43" s="20"/>
      <c r="O43" s="20"/>
    </row>
    <row r="44" spans="1:15">
      <c r="A44" s="107"/>
      <c r="B44" s="20"/>
      <c r="C44" s="73"/>
      <c r="D44" s="73"/>
      <c r="E44" s="73"/>
      <c r="F44" s="73"/>
      <c r="G44" s="73"/>
      <c r="H44" s="72"/>
      <c r="I44" s="72"/>
      <c r="J44" s="72"/>
      <c r="K44" s="72"/>
      <c r="L44" s="20"/>
      <c r="M44" s="20"/>
      <c r="N44" s="20"/>
      <c r="O44" s="20"/>
    </row>
    <row r="45" spans="1:15">
      <c r="A45" s="119" t="s">
        <v>107</v>
      </c>
      <c r="B45" s="20"/>
      <c r="C45" s="20"/>
      <c r="D45" s="20"/>
      <c r="E45" s="20"/>
      <c r="F45" s="20"/>
      <c r="G45" s="20"/>
      <c r="H45" s="20"/>
      <c r="I45" s="20"/>
      <c r="J45" s="20"/>
      <c r="K45" s="20"/>
      <c r="L45" s="20"/>
      <c r="M45" s="20"/>
      <c r="N45" s="20"/>
      <c r="O45" s="20"/>
    </row>
    <row r="46" spans="1:15" ht="24.75">
      <c r="A46" s="108" t="s">
        <v>271</v>
      </c>
      <c r="B46" s="20"/>
      <c r="C46" s="20"/>
      <c r="D46" s="20"/>
      <c r="E46" s="20"/>
      <c r="F46" s="20"/>
      <c r="G46" s="20"/>
      <c r="H46" s="20"/>
      <c r="I46" s="74"/>
      <c r="J46" s="74"/>
      <c r="K46" s="20"/>
      <c r="L46" s="20"/>
      <c r="M46" s="20"/>
      <c r="N46" s="20"/>
      <c r="O46" s="20"/>
    </row>
    <row r="47" spans="1:15" ht="24.75">
      <c r="A47" s="108" t="s">
        <v>272</v>
      </c>
      <c r="B47" s="20"/>
      <c r="C47" s="20"/>
      <c r="D47" s="20"/>
      <c r="E47" s="20"/>
      <c r="F47" s="20"/>
      <c r="G47" s="20"/>
      <c r="H47" s="20"/>
      <c r="I47" s="74"/>
      <c r="J47" s="74"/>
      <c r="K47" s="20"/>
      <c r="L47" s="20"/>
      <c r="M47" s="20"/>
      <c r="N47" s="20"/>
      <c r="O47" s="20"/>
    </row>
    <row r="48" spans="1:15" ht="24.75">
      <c r="A48" s="108" t="s">
        <v>273</v>
      </c>
      <c r="B48" s="20"/>
      <c r="C48" s="20"/>
      <c r="D48" s="20"/>
      <c r="E48" s="20"/>
      <c r="F48" s="20"/>
      <c r="G48" s="20"/>
      <c r="H48" s="20"/>
      <c r="I48" s="20"/>
      <c r="J48" s="20"/>
      <c r="K48" s="20"/>
      <c r="L48" s="20"/>
      <c r="M48" s="20"/>
      <c r="N48" s="20"/>
      <c r="O48" s="20"/>
    </row>
    <row r="49" spans="1:15">
      <c r="A49" s="108" t="s">
        <v>101</v>
      </c>
      <c r="B49" s="20"/>
      <c r="C49" s="20"/>
      <c r="D49" s="20"/>
      <c r="E49" s="20"/>
      <c r="F49" s="20"/>
      <c r="G49" s="20"/>
      <c r="H49" s="20"/>
      <c r="I49" s="20"/>
      <c r="J49" s="20"/>
      <c r="K49" s="20"/>
      <c r="L49" s="20"/>
      <c r="M49" s="20"/>
      <c r="N49" s="20"/>
      <c r="O49" s="20"/>
    </row>
    <row r="50" spans="1:15">
      <c r="A50" s="108" t="s">
        <v>102</v>
      </c>
      <c r="B50" s="20"/>
      <c r="C50" s="20"/>
      <c r="D50" s="20"/>
      <c r="E50" s="20"/>
      <c r="F50" s="20"/>
      <c r="G50" s="20"/>
      <c r="H50" s="20"/>
      <c r="I50" s="20"/>
      <c r="J50" s="20"/>
      <c r="K50" s="20"/>
      <c r="L50" s="20"/>
      <c r="M50" s="20"/>
      <c r="N50" s="20"/>
      <c r="O50" s="20"/>
    </row>
    <row r="51" spans="1:15" ht="24.75">
      <c r="A51" s="108" t="s">
        <v>274</v>
      </c>
      <c r="B51" s="20"/>
      <c r="C51" s="20"/>
      <c r="D51" s="20"/>
      <c r="E51" s="20"/>
      <c r="F51" s="20"/>
      <c r="G51" s="20"/>
      <c r="H51" s="20"/>
      <c r="I51" s="20"/>
      <c r="J51" s="20"/>
      <c r="K51" s="20"/>
      <c r="L51" s="20"/>
      <c r="M51" s="20"/>
      <c r="N51" s="20"/>
      <c r="O51" s="20"/>
    </row>
    <row r="52" spans="1:15">
      <c r="A52" s="108" t="s">
        <v>103</v>
      </c>
      <c r="B52" s="20"/>
      <c r="C52" s="20"/>
      <c r="D52" s="20"/>
      <c r="E52" s="20"/>
      <c r="F52" s="20"/>
      <c r="G52" s="20"/>
      <c r="H52" s="20"/>
      <c r="I52" s="20"/>
      <c r="J52" s="20"/>
      <c r="K52" s="20"/>
      <c r="L52" s="20"/>
      <c r="M52" s="20"/>
      <c r="N52" s="20"/>
      <c r="O52" s="20"/>
    </row>
    <row r="53" spans="1:15">
      <c r="A53" s="108" t="s">
        <v>104</v>
      </c>
      <c r="B53" s="20"/>
      <c r="C53" s="20"/>
      <c r="D53" s="20"/>
      <c r="E53" s="20"/>
      <c r="F53" s="20"/>
      <c r="G53" s="20"/>
      <c r="H53" s="20"/>
      <c r="I53" s="20"/>
      <c r="J53" s="20"/>
      <c r="K53" s="20"/>
      <c r="L53" s="20"/>
      <c r="M53" s="20"/>
      <c r="N53" s="20"/>
      <c r="O53" s="20"/>
    </row>
    <row r="54" spans="1:15" ht="24.75">
      <c r="A54" s="108" t="s">
        <v>105</v>
      </c>
      <c r="B54" s="20"/>
      <c r="C54" s="20"/>
      <c r="D54" s="20"/>
      <c r="E54" s="20"/>
      <c r="F54" s="20"/>
      <c r="G54" s="20"/>
      <c r="H54" s="20"/>
      <c r="I54" s="20"/>
      <c r="J54" s="20"/>
      <c r="K54" s="20"/>
      <c r="L54" s="20"/>
      <c r="M54" s="20"/>
      <c r="N54" s="20"/>
      <c r="O54" s="20"/>
    </row>
    <row r="55" spans="1:15">
      <c r="A55" s="108" t="s">
        <v>106</v>
      </c>
      <c r="B55" s="20"/>
      <c r="C55" s="20"/>
      <c r="D55" s="20"/>
      <c r="E55" s="20"/>
      <c r="F55" s="20"/>
      <c r="G55" s="20"/>
      <c r="H55" s="20"/>
      <c r="I55" s="20"/>
      <c r="J55" s="20"/>
      <c r="K55" s="20"/>
      <c r="L55" s="20"/>
      <c r="M55" s="20"/>
      <c r="N55" s="20"/>
      <c r="O55" s="20"/>
    </row>
  </sheetData>
  <sheetProtection algorithmName="SHA-512" hashValue="GYEneaz6vAYLstTg6Z3knjl1hpLFEgCsEiA/q++V3F/oz9jZZ8HAIs0AA18OFUJwqaEPEzTyy2SHeJY/fkb+vw==" saltValue="C/UcrwGNu5/CTVnDp0PG8Q==" spinCount="100000" sheet="1" insertColumns="0" insertRows="0" deleteColumns="0" deleteRows="0"/>
  <protectedRanges>
    <protectedRange sqref="B38:O38" name="Notes"/>
  </protectedRanges>
  <dataValidations count="1">
    <dataValidation type="list" allowBlank="1" showInputMessage="1" showErrorMessage="1" sqref="C7 J7" xr:uid="{742BF182-DA74-4676-B961-228D893BDCE4}">
      <formula1>$A$46:$A$55</formula1>
    </dataValidation>
  </dataValidations>
  <pageMargins left="0.7" right="0.7" top="0.75" bottom="0.75" header="0.3" footer="0.3"/>
  <pageSetup scale="33" pageOrder="overThenDown" orientation="landscape" r:id="rId1"/>
  <colBreaks count="1" manualBreakCount="1">
    <brk id="8"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C9A1-1F6F-4968-8971-6D6EC1A94388}">
  <sheetPr>
    <pageSetUpPr fitToPage="1"/>
  </sheetPr>
  <dimension ref="A1:O80"/>
  <sheetViews>
    <sheetView view="pageBreakPreview" zoomScaleNormal="100" zoomScaleSheetLayoutView="100" workbookViewId="0">
      <selection activeCell="C2" sqref="C2"/>
    </sheetView>
  </sheetViews>
  <sheetFormatPr defaultColWidth="9.140625" defaultRowHeight="15"/>
  <cols>
    <col min="1" max="1" width="28.140625" style="6" customWidth="1"/>
    <col min="2" max="2" width="28.42578125" style="6" customWidth="1"/>
    <col min="3" max="8" width="20.5703125" style="6" customWidth="1"/>
    <col min="9" max="9" width="28" style="6" bestFit="1" customWidth="1"/>
    <col min="10" max="15" width="20.5703125" style="6" customWidth="1"/>
    <col min="16" max="16384" width="9.140625" style="6"/>
  </cols>
  <sheetData>
    <row r="1" spans="1:15" ht="19.5" thickBot="1">
      <c r="A1" s="19" t="s">
        <v>257</v>
      </c>
    </row>
    <row r="2" spans="1:15">
      <c r="A2" s="20"/>
      <c r="B2" s="21" t="s">
        <v>3</v>
      </c>
      <c r="C2" s="22" t="s">
        <v>137</v>
      </c>
      <c r="D2" s="23"/>
      <c r="E2" s="23"/>
      <c r="F2" s="23"/>
      <c r="G2" s="23"/>
      <c r="H2" s="24"/>
      <c r="I2" s="21" t="s">
        <v>3</v>
      </c>
      <c r="J2" s="22" t="s">
        <v>137</v>
      </c>
      <c r="K2" s="23"/>
      <c r="L2" s="23"/>
      <c r="M2" s="23"/>
      <c r="N2" s="23"/>
      <c r="O2" s="24"/>
    </row>
    <row r="3" spans="1:15">
      <c r="A3" s="20"/>
      <c r="B3" s="25" t="s">
        <v>194</v>
      </c>
      <c r="C3" s="26"/>
      <c r="D3" s="27"/>
      <c r="E3" s="27"/>
      <c r="F3" s="27"/>
      <c r="G3" s="27"/>
      <c r="H3" s="28"/>
      <c r="I3" s="25" t="s">
        <v>190</v>
      </c>
      <c r="J3" s="26"/>
      <c r="K3" s="27"/>
      <c r="L3" s="27"/>
      <c r="M3" s="27"/>
      <c r="N3" s="27"/>
      <c r="O3" s="28"/>
    </row>
    <row r="4" spans="1:15">
      <c r="A4" s="20"/>
      <c r="B4" s="25" t="s">
        <v>191</v>
      </c>
      <c r="C4" s="26"/>
      <c r="D4" s="27"/>
      <c r="E4" s="27"/>
      <c r="F4" s="27"/>
      <c r="G4" s="27"/>
      <c r="H4" s="28"/>
      <c r="I4" s="25" t="s">
        <v>191</v>
      </c>
      <c r="J4" s="26"/>
      <c r="K4" s="27"/>
      <c r="L4" s="27"/>
      <c r="M4" s="27"/>
      <c r="N4" s="27"/>
      <c r="O4" s="28"/>
    </row>
    <row r="5" spans="1:15">
      <c r="A5" s="20"/>
      <c r="B5" s="29" t="s">
        <v>192</v>
      </c>
      <c r="C5" s="30"/>
      <c r="D5" s="27"/>
      <c r="E5" s="27"/>
      <c r="F5" s="27"/>
      <c r="G5" s="27"/>
      <c r="H5" s="28"/>
      <c r="I5" s="29" t="s">
        <v>192</v>
      </c>
      <c r="J5" s="30"/>
      <c r="K5" s="27"/>
      <c r="L5" s="27"/>
      <c r="M5" s="27"/>
      <c r="N5" s="27"/>
      <c r="O5" s="28"/>
    </row>
    <row r="6" spans="1:15">
      <c r="A6" s="20"/>
      <c r="B6" s="29" t="s">
        <v>195</v>
      </c>
      <c r="C6" s="30">
        <v>8760</v>
      </c>
      <c r="D6" s="27"/>
      <c r="E6" s="27"/>
      <c r="F6" s="27"/>
      <c r="G6" s="27"/>
      <c r="H6" s="28"/>
      <c r="I6" s="29" t="s">
        <v>195</v>
      </c>
      <c r="J6" s="30">
        <v>8760</v>
      </c>
      <c r="K6" s="27"/>
      <c r="L6" s="27"/>
      <c r="M6" s="27"/>
      <c r="N6" s="27"/>
      <c r="O6" s="28"/>
    </row>
    <row r="7" spans="1:15">
      <c r="A7" s="20"/>
      <c r="B7" s="29" t="s">
        <v>196</v>
      </c>
      <c r="C7" s="30"/>
      <c r="D7" s="27"/>
      <c r="E7" s="27"/>
      <c r="F7" s="27"/>
      <c r="G7" s="27"/>
      <c r="H7" s="28"/>
      <c r="I7" s="29" t="s">
        <v>196</v>
      </c>
      <c r="J7" s="30"/>
      <c r="K7" s="27"/>
      <c r="L7" s="27"/>
      <c r="M7" s="27"/>
      <c r="N7" s="27"/>
      <c r="O7" s="28"/>
    </row>
    <row r="8" spans="1:15">
      <c r="A8" s="20"/>
      <c r="B8" s="29" t="s">
        <v>189</v>
      </c>
      <c r="C8" s="30"/>
      <c r="D8" s="27"/>
      <c r="E8" s="27"/>
      <c r="F8" s="27"/>
      <c r="G8" s="27"/>
      <c r="H8" s="28"/>
      <c r="I8" s="29" t="s">
        <v>189</v>
      </c>
      <c r="J8" s="30"/>
      <c r="K8" s="27"/>
      <c r="L8" s="27"/>
      <c r="M8" s="27"/>
      <c r="N8" s="27"/>
      <c r="O8" s="28"/>
    </row>
    <row r="9" spans="1:15" ht="15.75" thickBot="1">
      <c r="A9" s="20"/>
      <c r="B9" s="31" t="s">
        <v>6</v>
      </c>
      <c r="C9" s="32"/>
      <c r="D9" s="33"/>
      <c r="E9" s="33"/>
      <c r="F9" s="33"/>
      <c r="G9" s="33"/>
      <c r="H9" s="34"/>
      <c r="I9" s="85" t="s">
        <v>6</v>
      </c>
      <c r="J9" s="32"/>
      <c r="K9" s="33"/>
      <c r="L9" s="33"/>
      <c r="M9" s="33"/>
      <c r="N9" s="33"/>
      <c r="O9" s="34"/>
    </row>
    <row r="10" spans="1:15" s="10" customFormat="1" ht="60.75" customHeight="1" thickBot="1">
      <c r="A10" s="131" t="s">
        <v>0</v>
      </c>
      <c r="B10" s="128" t="s">
        <v>214</v>
      </c>
      <c r="C10" s="122" t="s">
        <v>184</v>
      </c>
      <c r="D10" s="122" t="s">
        <v>212</v>
      </c>
      <c r="E10" s="122" t="s">
        <v>210</v>
      </c>
      <c r="F10" s="129" t="s">
        <v>182</v>
      </c>
      <c r="G10" s="129" t="s">
        <v>2</v>
      </c>
      <c r="H10" s="130" t="s">
        <v>239</v>
      </c>
      <c r="I10" s="128" t="s">
        <v>214</v>
      </c>
      <c r="J10" s="122" t="s">
        <v>184</v>
      </c>
      <c r="K10" s="122" t="s">
        <v>212</v>
      </c>
      <c r="L10" s="122" t="s">
        <v>210</v>
      </c>
      <c r="M10" s="129" t="s">
        <v>182</v>
      </c>
      <c r="N10" s="129" t="s">
        <v>2</v>
      </c>
      <c r="O10" s="130" t="s">
        <v>239</v>
      </c>
    </row>
    <row r="11" spans="1:15">
      <c r="A11" s="35" t="s">
        <v>8</v>
      </c>
      <c r="B11" s="98" t="str">
        <f>IFERROR(INDEX('Emission Factors'!$A$2:$CH$104,MATCH($A11,'Emission Factors'!$A$2:$A$104,0),MATCH(C$9,'Emission Factors'!$A$2:$CH$2,0)),"")</f>
        <v/>
      </c>
      <c r="C11" s="37"/>
      <c r="D11" s="38"/>
      <c r="E11" s="39" t="e">
        <f>IF(C11&gt;0,C11,B11)*C$4</f>
        <v>#VALUE!</v>
      </c>
      <c r="F11" s="39" t="e">
        <f>IF(C11&gt;0,C11,B11)*C$4*(1-D11)</f>
        <v>#VALUE!</v>
      </c>
      <c r="G11" s="39" t="e">
        <f>IF(C11&gt;0,C11,B11)*C$4*C$6/2000</f>
        <v>#VALUE!</v>
      </c>
      <c r="H11" s="40" t="e">
        <f>IF(C11&gt;0,C11,B11)*C$4*(1-D11)*C$7/2000</f>
        <v>#VALUE!</v>
      </c>
      <c r="I11" s="98" t="str">
        <f>IFERROR(INDEX('Emission Factors'!$A$2:$CH$104,MATCH($A11,'Emission Factors'!$A$2:$A$104,0),MATCH(J$9,'Emission Factors'!$A$2:$CH$2,0)),"")</f>
        <v/>
      </c>
      <c r="J11" s="37"/>
      <c r="K11" s="38"/>
      <c r="L11" s="39" t="e">
        <f>IF(J11&gt;0,J11,I11)*J$4</f>
        <v>#VALUE!</v>
      </c>
      <c r="M11" s="39" t="e">
        <f>IF(J11&gt;0,J11,I11)*J$4*(1-K11)</f>
        <v>#VALUE!</v>
      </c>
      <c r="N11" s="39" t="e">
        <f>IF(J11&gt;0,J11,I11)*J$4*J$6/2000</f>
        <v>#VALUE!</v>
      </c>
      <c r="O11" s="41" t="e">
        <f>IF(J11&gt;0,J11,I11)*J$4*(1-K11)*J$7/2000</f>
        <v>#VALUE!</v>
      </c>
    </row>
    <row r="12" spans="1:15">
      <c r="A12" s="42" t="s">
        <v>9</v>
      </c>
      <c r="B12" s="100" t="str">
        <f>IFERROR(INDEX('Emission Factors'!$A$2:$CH$104,MATCH($A12,'Emission Factors'!$A$2:$A$104,0),MATCH(C$9,'Emission Factors'!$A$2:$CH$2,0)),"")</f>
        <v/>
      </c>
      <c r="C12" s="44"/>
      <c r="D12" s="45"/>
      <c r="E12" s="46" t="e">
        <f>IF(C12&gt;0,C12,B12)*C$4</f>
        <v>#VALUE!</v>
      </c>
      <c r="F12" s="46" t="e">
        <f>IF(C12&gt;0,C12,B12)*C$4*(1-D12)</f>
        <v>#VALUE!</v>
      </c>
      <c r="G12" s="46" t="e">
        <f>IF(C12&gt;0,C12,B12)*C$4*C$6/2000</f>
        <v>#VALUE!</v>
      </c>
      <c r="H12" s="47" t="e">
        <f>IF(C12&gt;0,C12,B12)*C$4*(1-D12)*C$7/2000</f>
        <v>#VALUE!</v>
      </c>
      <c r="I12" s="100" t="str">
        <f>IFERROR(INDEX('Emission Factors'!$A$2:$CH$104,MATCH($A12,'Emission Factors'!$A$2:$A$104,0),MATCH(J$9,'Emission Factors'!$A$2:$CH$2,0)),"")</f>
        <v/>
      </c>
      <c r="J12" s="44"/>
      <c r="K12" s="45"/>
      <c r="L12" s="46" t="e">
        <f>IF(J12&gt;0,J12,I12)*J$4</f>
        <v>#VALUE!</v>
      </c>
      <c r="M12" s="46" t="e">
        <f>IF(J12&gt;0,J12,I12)*J$4*(1-K12)</f>
        <v>#VALUE!</v>
      </c>
      <c r="N12" s="46" t="e">
        <f>IF(J12&gt;0,J12,I12)*J$4*J$6/2000</f>
        <v>#VALUE!</v>
      </c>
      <c r="O12" s="48" t="e">
        <f>IF(J12&gt;0,J12,I12)*J$4*(1-K12)*J$7/2000</f>
        <v>#VALUE!</v>
      </c>
    </row>
    <row r="13" spans="1:15">
      <c r="A13" s="42" t="s">
        <v>10</v>
      </c>
      <c r="B13" s="100" t="str">
        <f>IFERROR(INDEX('Emission Factors'!$A$2:$CH$104,MATCH($A13,'Emission Factors'!$A$2:$A$104,0),MATCH(C$9,'Emission Factors'!$A$2:$CH$2,0)),"")</f>
        <v/>
      </c>
      <c r="C13" s="44"/>
      <c r="D13" s="45"/>
      <c r="E13" s="46" t="e">
        <f>IF(C13&gt;0,C13,B13)*C$4</f>
        <v>#VALUE!</v>
      </c>
      <c r="F13" s="46" t="e">
        <f>IF(C13&gt;0,C13,B13)*C$4*(1-D13)</f>
        <v>#VALUE!</v>
      </c>
      <c r="G13" s="46" t="e">
        <f>IF(C13&gt;0,C13,B13)*C$4*C$6/2000</f>
        <v>#VALUE!</v>
      </c>
      <c r="H13" s="47" t="e">
        <f>IF(C13&gt;0,C13,B13)*C$4*(1-D13)*C$7/2000</f>
        <v>#VALUE!</v>
      </c>
      <c r="I13" s="100" t="str">
        <f>IFERROR(INDEX('Emission Factors'!$A$2:$CH$104,MATCH($A13,'Emission Factors'!$A$2:$A$104,0),MATCH(J$9,'Emission Factors'!$A$2:$CH$2,0)),"")</f>
        <v/>
      </c>
      <c r="J13" s="44"/>
      <c r="K13" s="45"/>
      <c r="L13" s="46" t="e">
        <f>IF(J13&gt;0,J13,I13)*J$4</f>
        <v>#VALUE!</v>
      </c>
      <c r="M13" s="46" t="e">
        <f>IF(J13&gt;0,J13,I13)*J$4*(1-K13)</f>
        <v>#VALUE!</v>
      </c>
      <c r="N13" s="46" t="e">
        <f>IF(J13&gt;0,J13,I13)*J$4*J$6/2000</f>
        <v>#VALUE!</v>
      </c>
      <c r="O13" s="48" t="e">
        <f>IF(J13&gt;0,J13,I13)*J$4*(1-K13)*J$7/2000</f>
        <v>#VALUE!</v>
      </c>
    </row>
    <row r="14" spans="1:15">
      <c r="A14" s="42" t="s">
        <v>11</v>
      </c>
      <c r="B14" s="100" t="str">
        <f>IFERROR(INDEX('Emission Factors'!$A$2:$CH$104,MATCH($A14,'Emission Factors'!$A$2:$A$104,0),MATCH(C$9,'Emission Factors'!$A$2:$CH$2,0)),"")</f>
        <v/>
      </c>
      <c r="C14" s="44"/>
      <c r="D14" s="45"/>
      <c r="E14" s="46" t="e">
        <f>IF(C14&gt;0,C14,B14)*C$4</f>
        <v>#VALUE!</v>
      </c>
      <c r="F14" s="46" t="e">
        <f>IF(C14&gt;0,C14,B14)*C$4*(1-D14)</f>
        <v>#VALUE!</v>
      </c>
      <c r="G14" s="46" t="e">
        <f>IF(C14&gt;0,C14,B14)*C$4*C$6/2000</f>
        <v>#VALUE!</v>
      </c>
      <c r="H14" s="47" t="e">
        <f>IF(C14&gt;0,C14,B14)*C$4*(1-D14)*C$7/2000</f>
        <v>#VALUE!</v>
      </c>
      <c r="I14" s="100" t="str">
        <f>IFERROR(INDEX('Emission Factors'!$A$2:$CH$104,MATCH($A14,'Emission Factors'!$A$2:$A$104,0),MATCH(J$9,'Emission Factors'!$A$2:$CH$2,0)),"")</f>
        <v/>
      </c>
      <c r="J14" s="44"/>
      <c r="K14" s="45"/>
      <c r="L14" s="46" t="e">
        <f>IF(J14&gt;0,J14,I14)*J$4</f>
        <v>#VALUE!</v>
      </c>
      <c r="M14" s="46" t="e">
        <f>IF(J14&gt;0,J14,I14)*J$4*(1-K14)</f>
        <v>#VALUE!</v>
      </c>
      <c r="N14" s="46" t="e">
        <f>IF(J14&gt;0,J14,I14)*J$4*J$6/2000</f>
        <v>#VALUE!</v>
      </c>
      <c r="O14" s="48" t="e">
        <f>IF(J14&gt;0,J14,I14)*J$4*(1-K14)*J$7/2000</f>
        <v>#VALUE!</v>
      </c>
    </row>
    <row r="15" spans="1:15">
      <c r="A15" s="42" t="s">
        <v>12</v>
      </c>
      <c r="B15" s="100" t="str">
        <f>IFERROR(INDEX('Emission Factors'!$A$2:$CH$104,MATCH($A15,'Emission Factors'!$A$2:$A$104,0),MATCH(C$9,'Emission Factors'!$A$2:$CH$2,0)),"")</f>
        <v/>
      </c>
      <c r="C15" s="44"/>
      <c r="D15" s="45"/>
      <c r="E15" s="46" t="e">
        <f>IF(C15&gt;0,C15,B15)*C$4</f>
        <v>#VALUE!</v>
      </c>
      <c r="F15" s="46" t="e">
        <f>IF(C15&gt;0,C15,B15)*C$4*(1-D15)</f>
        <v>#VALUE!</v>
      </c>
      <c r="G15" s="46" t="e">
        <f>IF(C15&gt;0,C15,B15)*C$4*C$6/2000</f>
        <v>#VALUE!</v>
      </c>
      <c r="H15" s="47" t="e">
        <f>IF(C15&gt;0,C15,B15)*C$4*(1-D15)*C$7/2000</f>
        <v>#VALUE!</v>
      </c>
      <c r="I15" s="100" t="str">
        <f>IFERROR(INDEX('Emission Factors'!$A$2:$CH$104,MATCH($A15,'Emission Factors'!$A$2:$A$104,0),MATCH(J$9,'Emission Factors'!$A$2:$CH$2,0)),"")</f>
        <v/>
      </c>
      <c r="J15" s="44"/>
      <c r="K15" s="45"/>
      <c r="L15" s="46" t="e">
        <f>IF(J15&gt;0,J15,I15)*J$4</f>
        <v>#VALUE!</v>
      </c>
      <c r="M15" s="46" t="e">
        <f>IF(J15&gt;0,J15,I15)*J$4*(1-K15)</f>
        <v>#VALUE!</v>
      </c>
      <c r="N15" s="46" t="e">
        <f>IF(J15&gt;0,J15,I15)*J$4*J$6/2000</f>
        <v>#VALUE!</v>
      </c>
      <c r="O15" s="48" t="e">
        <f>IF(J15&gt;0,J15,I15)*J$4*(1-K15)*J$7/2000</f>
        <v>#VALUE!</v>
      </c>
    </row>
    <row r="16" spans="1:15">
      <c r="A16" s="42" t="s">
        <v>13</v>
      </c>
      <c r="B16" s="100" t="str">
        <f>IFERROR(INDEX('Emission Factors'!$A$2:$CH$104,MATCH($A16,'Emission Factors'!$A$2:$A$104,0),MATCH(C$9,'Emission Factors'!$A$2:$CH$2,0)),"")</f>
        <v/>
      </c>
      <c r="C16" s="44"/>
      <c r="D16" s="45"/>
      <c r="E16" s="46" t="e">
        <f>IF(C16&gt;0,C16,B16)*C$4*C$8</f>
        <v>#VALUE!</v>
      </c>
      <c r="F16" s="46" t="e">
        <f>IF(C16&gt;0,C16,B16)*C$4*C$8*(1-D16)</f>
        <v>#VALUE!</v>
      </c>
      <c r="G16" s="46" t="e">
        <f>IF(C16&gt;0,C16,B16)*C$4*C$8*C$6/2000</f>
        <v>#VALUE!</v>
      </c>
      <c r="H16" s="47" t="e">
        <f>IF(C16&gt;0,C16,B16)*C$4*C$8*(1-D16)*C$7/2000</f>
        <v>#VALUE!</v>
      </c>
      <c r="I16" s="100" t="str">
        <f>IFERROR(INDEX('Emission Factors'!$A$2:$CH$104,MATCH($A16,'Emission Factors'!$A$2:$A$104,0),MATCH(J$9,'Emission Factors'!$A$2:$CH$2,0)),"")</f>
        <v/>
      </c>
      <c r="J16" s="44"/>
      <c r="K16" s="45"/>
      <c r="L16" s="46" t="e">
        <f>IF(J16&gt;0,J16,I16)*J$4*J$8</f>
        <v>#VALUE!</v>
      </c>
      <c r="M16" s="46" t="e">
        <f>IF(J16&gt;0,J16,I16)*J$4*J$8*(1-K16)</f>
        <v>#VALUE!</v>
      </c>
      <c r="N16" s="46" t="e">
        <f>IF(J16&gt;0,J16,I16)*J$4*J$8*J$6/2000</f>
        <v>#VALUE!</v>
      </c>
      <c r="O16" s="48" t="e">
        <f>IF(J16&gt;0,J16,I16)*J$4*J$8*(1-K16)*J$7/2000</f>
        <v>#VALUE!</v>
      </c>
    </row>
    <row r="17" spans="1:15">
      <c r="A17" s="42" t="s">
        <v>14</v>
      </c>
      <c r="B17" s="100" t="str">
        <f>IFERROR(INDEX('Emission Factors'!$A$2:$CH$104,MATCH($A17,'Emission Factors'!$A$2:$A$104,0),MATCH(C$9,'Emission Factors'!$A$2:$CH$2,0)),"")</f>
        <v/>
      </c>
      <c r="C17" s="44"/>
      <c r="D17" s="45"/>
      <c r="E17" s="46" t="e">
        <f>IF(C17&gt;0,C17,B17)*C$4</f>
        <v>#VALUE!</v>
      </c>
      <c r="F17" s="46" t="e">
        <f>IF(C17&gt;0,C17,B17)*C$4*(1-D17)</f>
        <v>#VALUE!</v>
      </c>
      <c r="G17" s="46" t="e">
        <f>IF(C17&gt;0,C17,B17)*C$4*C$6/2000</f>
        <v>#VALUE!</v>
      </c>
      <c r="H17" s="47" t="e">
        <f>IF(C17&gt;0,C17,B17)*C$4*(1-D17)*C$7/2000</f>
        <v>#VALUE!</v>
      </c>
      <c r="I17" s="100" t="str">
        <f>IFERROR(INDEX('Emission Factors'!$A$2:$CH$104,MATCH($A17,'Emission Factors'!$A$2:$A$104,0),MATCH(J$9,'Emission Factors'!$A$2:$CH$2,0)),"")</f>
        <v/>
      </c>
      <c r="J17" s="44"/>
      <c r="K17" s="45"/>
      <c r="L17" s="46" t="e">
        <f>IF(J17&gt;0,J17,I17)*J$4</f>
        <v>#VALUE!</v>
      </c>
      <c r="M17" s="46" t="e">
        <f>IF(J17&gt;0,J17,I17)*J$4*(1-K17)</f>
        <v>#VALUE!</v>
      </c>
      <c r="N17" s="46" t="e">
        <f>IF(J17&gt;0,J17,I17)*J$4*J$6/2000</f>
        <v>#VALUE!</v>
      </c>
      <c r="O17" s="48" t="e">
        <f>IF(J17&gt;0,J17,I17)*J$4*(1-K17)*J$7/2000</f>
        <v>#VALUE!</v>
      </c>
    </row>
    <row r="18" spans="1:15">
      <c r="A18" s="42" t="s">
        <v>19</v>
      </c>
      <c r="B18" s="100" t="str">
        <f>IFERROR(INDEX('Emission Factors'!$A$2:$CH$104,MATCH($A18,'Emission Factors'!$A$2:$A$104,0),MATCH(C$9,'Emission Factors'!$A$2:$CH$2,0)),"")</f>
        <v/>
      </c>
      <c r="C18" s="44"/>
      <c r="D18" s="45"/>
      <c r="E18" s="46" t="e">
        <f>IF(C18&gt;0,C18,B18)*C$4</f>
        <v>#VALUE!</v>
      </c>
      <c r="F18" s="46" t="e">
        <f>IF(C18&gt;0,C18,B18)*C$4*(1-D18)</f>
        <v>#VALUE!</v>
      </c>
      <c r="G18" s="46" t="e">
        <f>IF(C18&gt;0,C18,B18)*C$4*C$6/2000</f>
        <v>#VALUE!</v>
      </c>
      <c r="H18" s="47" t="e">
        <f>IF(C18&gt;0,C18,B18)*C$4*(1-D18)*C$7/2000</f>
        <v>#VALUE!</v>
      </c>
      <c r="I18" s="100" t="str">
        <f>IFERROR(INDEX('Emission Factors'!$A$2:$CH$104,MATCH($A18,'Emission Factors'!$A$2:$A$104,0),MATCH(J$9,'Emission Factors'!$A$2:$CH$2,0)),"")</f>
        <v/>
      </c>
      <c r="J18" s="44"/>
      <c r="K18" s="45"/>
      <c r="L18" s="46" t="e">
        <f>IF(J18&gt;0,J18,I18)*J$4</f>
        <v>#VALUE!</v>
      </c>
      <c r="M18" s="46" t="e">
        <f>IF(J18&gt;0,J18,I18)*J$4*(1-K18)</f>
        <v>#VALUE!</v>
      </c>
      <c r="N18" s="46" t="e">
        <f>IF(J18&gt;0,J18,I18)*J$4*J$6/2000</f>
        <v>#VALUE!</v>
      </c>
      <c r="O18" s="48" t="e">
        <f>IF(J18&gt;0,J18,I18)*J$4*(1-K18)*J$7/2000</f>
        <v>#VALUE!</v>
      </c>
    </row>
    <row r="19" spans="1:15" ht="15.75" thickBot="1">
      <c r="A19" s="49" t="s">
        <v>20</v>
      </c>
      <c r="B19" s="102" t="str">
        <f>IFERROR(INDEX('Emission Factors'!$A$2:$CH$104,MATCH($A19,'Emission Factors'!$A$2:$A$104,0),MATCH(C$9,'Emission Factors'!$A$2:$CH$2,0)),"")</f>
        <v/>
      </c>
      <c r="C19" s="51"/>
      <c r="D19" s="52"/>
      <c r="E19" s="53" t="e">
        <f>IF(C19&gt;0,C19,B19)*C$4</f>
        <v>#VALUE!</v>
      </c>
      <c r="F19" s="53" t="e">
        <f>IF(C19&gt;0,C19,B19)*C$4*(1-D19)</f>
        <v>#VALUE!</v>
      </c>
      <c r="G19" s="53" t="e">
        <f>IF(C19&gt;0,C19,B19)*C$4*C$6/2000</f>
        <v>#VALUE!</v>
      </c>
      <c r="H19" s="54" t="e">
        <f>IF(C19&gt;0,C19,B19)*C$4*(1-D19)*C$7/2000</f>
        <v>#VALUE!</v>
      </c>
      <c r="I19" s="102" t="str">
        <f>IFERROR(INDEX('Emission Factors'!$A$2:$CH$104,MATCH($A19,'Emission Factors'!$A$2:$A$104,0),MATCH(J$9,'Emission Factors'!$A$2:$CH$2,0)),"")</f>
        <v/>
      </c>
      <c r="J19" s="51"/>
      <c r="K19" s="52"/>
      <c r="L19" s="53" t="e">
        <f>IF(J19&gt;0,J19,I19)*J$4</f>
        <v>#VALUE!</v>
      </c>
      <c r="M19" s="53" t="e">
        <f>IF(J19&gt;0,J19,I19)*J$4*(1-K19)</f>
        <v>#VALUE!</v>
      </c>
      <c r="N19" s="53" t="e">
        <f>IF(J19&gt;0,J19,I19)*J$4*J$6/2000</f>
        <v>#VALUE!</v>
      </c>
      <c r="O19" s="55" t="e">
        <f>IF(J19&gt;0,J19,I19)*J$4*(1-K19)*J$7/2000</f>
        <v>#VALUE!</v>
      </c>
    </row>
    <row r="20" spans="1:15">
      <c r="A20" s="35" t="s">
        <v>15</v>
      </c>
      <c r="B20" s="98" t="str">
        <f>IFERROR(INDEX('Emission Factors'!$A$2:$CH$104,MATCH($A20,'Emission Factors'!$A$2:$A$104,0),MATCH(C$9,'Emission Factors'!$A$2:$CH$2,0))*2.2046,"")</f>
        <v/>
      </c>
      <c r="C20" s="37"/>
      <c r="D20" s="38"/>
      <c r="E20" s="39" t="e">
        <f>IF(C20&gt;0,C20,B20)*C$3</f>
        <v>#VALUE!</v>
      </c>
      <c r="F20" s="39" t="e">
        <f>IF(C20&gt;0,C20,B20)*C$3*(1-D20)</f>
        <v>#VALUE!</v>
      </c>
      <c r="G20" s="39" t="e">
        <f>IF(C20&gt;0,C20,B20)*C$3*C$6/2000</f>
        <v>#VALUE!</v>
      </c>
      <c r="H20" s="40" t="e">
        <f>IF(C20&gt;0,C20,B20)*C$3*(1-D20)*C$7/2000</f>
        <v>#VALUE!</v>
      </c>
      <c r="I20" s="98" t="str">
        <f>IFERROR(INDEX('Emission Factors'!$A$2:$CH$104,MATCH($A20,'Emission Factors'!$A$2:$A$104,0),MATCH(J$9,'Emission Factors'!$A$2:$CH$2,0))*2.2046,"")</f>
        <v/>
      </c>
      <c r="J20" s="37"/>
      <c r="K20" s="38"/>
      <c r="L20" s="39" t="e">
        <f>IF(J20&gt;0,J20,I20)*J$3</f>
        <v>#VALUE!</v>
      </c>
      <c r="M20" s="39" t="e">
        <f>IF(J20&gt;0,J20,I20)*J$3*(1-K20)</f>
        <v>#VALUE!</v>
      </c>
      <c r="N20" s="39" t="e">
        <f>IF(J20&gt;0,J20,I20)*J$3*J$6/2000</f>
        <v>#VALUE!</v>
      </c>
      <c r="O20" s="41" t="e">
        <f>IF(J20&gt;0,J20,I20)*J$3*(1-K20)*J$7/2000</f>
        <v>#VALUE!</v>
      </c>
    </row>
    <row r="21" spans="1:15">
      <c r="A21" s="42" t="s">
        <v>16</v>
      </c>
      <c r="B21" s="100" t="str">
        <f>IFERROR(INDEX('Emission Factors'!$A$2:$CH$104,MATCH($A21,'Emission Factors'!$A$2:$A$104,0),MATCH(C$9,'Emission Factors'!$A$2:$CH$2,0))*2.2046,"")</f>
        <v/>
      </c>
      <c r="C21" s="44"/>
      <c r="D21" s="45"/>
      <c r="E21" s="46" t="e">
        <f>IF(C21&gt;0,C21,B21)*C$3</f>
        <v>#VALUE!</v>
      </c>
      <c r="F21" s="46" t="e">
        <f>IF(C21&gt;0,C21,B21)*C$3*(1-D21)</f>
        <v>#VALUE!</v>
      </c>
      <c r="G21" s="46" t="e">
        <f>IF(C21&gt;0,C21,B21)*C$3*C$6/2000</f>
        <v>#VALUE!</v>
      </c>
      <c r="H21" s="47" t="e">
        <f>IF(C21&gt;0,C21,B21)*C$3*(1-D21)*C$7/2000</f>
        <v>#VALUE!</v>
      </c>
      <c r="I21" s="100" t="str">
        <f>IFERROR(INDEX('Emission Factors'!$A$2:$CH$104,MATCH($A21,'Emission Factors'!$A$2:$A$104,0),MATCH(J$9,'Emission Factors'!$A$2:$CH$2,0))*2.2046,"")</f>
        <v/>
      </c>
      <c r="J21" s="44"/>
      <c r="K21" s="45"/>
      <c r="L21" s="46" t="e">
        <f>IF(J21&gt;0,J21,I21)*J$3</f>
        <v>#VALUE!</v>
      </c>
      <c r="M21" s="46" t="e">
        <f>IF(J21&gt;0,J21,I21)*J$3*(1-K21)</f>
        <v>#VALUE!</v>
      </c>
      <c r="N21" s="46" t="e">
        <f>IF(J21&gt;0,J21,I21)*J$3*J$6/2000</f>
        <v>#VALUE!</v>
      </c>
      <c r="O21" s="48" t="e">
        <f>IF(J21&gt;0,J21,I21)*J$3*(1-K21)*J$7/2000</f>
        <v>#VALUE!</v>
      </c>
    </row>
    <row r="22" spans="1:15">
      <c r="A22" s="42" t="s">
        <v>17</v>
      </c>
      <c r="B22" s="100" t="str">
        <f>IFERROR(INDEX('Emission Factors'!$A$2:$CH$104,MATCH($A22,'Emission Factors'!$A$2:$A$104,0),MATCH(C$9,'Emission Factors'!$A$2:$CH$2,0))*2.2046,"")</f>
        <v/>
      </c>
      <c r="C22" s="44"/>
      <c r="D22" s="45"/>
      <c r="E22" s="46" t="e">
        <f>IF(C22&gt;0,C22,B22)*C$3</f>
        <v>#VALUE!</v>
      </c>
      <c r="F22" s="46" t="e">
        <f>IF(C22&gt;0,C22,B22)*C$3*(1-D22)</f>
        <v>#VALUE!</v>
      </c>
      <c r="G22" s="46" t="e">
        <f>IF(C22&gt;0,C22,B22)*C$3*C$6/2000</f>
        <v>#VALUE!</v>
      </c>
      <c r="H22" s="47" t="e">
        <f>IF(C22&gt;0,C22,B22)*C$3*(1-D22)*C$7/2000</f>
        <v>#VALUE!</v>
      </c>
      <c r="I22" s="100" t="str">
        <f>IFERROR(INDEX('Emission Factors'!$A$2:$CH$104,MATCH($A22,'Emission Factors'!$A$2:$A$104,0),MATCH(J$9,'Emission Factors'!$A$2:$CH$2,0))*2.2046,"")</f>
        <v/>
      </c>
      <c r="J22" s="44"/>
      <c r="K22" s="45"/>
      <c r="L22" s="46" t="e">
        <f>IF(J22&gt;0,J22,I22)*J$3</f>
        <v>#VALUE!</v>
      </c>
      <c r="M22" s="46" t="e">
        <f>IF(J22&gt;0,J22,I22)*J$3*(1-K22)</f>
        <v>#VALUE!</v>
      </c>
      <c r="N22" s="46" t="e">
        <f>IF(J22&gt;0,J22,I22)*J$3*J$6/2000</f>
        <v>#VALUE!</v>
      </c>
      <c r="O22" s="48" t="e">
        <f>IF(J22&gt;0,J22,I22)*J$3*(1-K22)*J$7/2000</f>
        <v>#VALUE!</v>
      </c>
    </row>
    <row r="23" spans="1:15" ht="15.75" thickBot="1">
      <c r="A23" s="49" t="s">
        <v>18</v>
      </c>
      <c r="B23" s="104" t="str">
        <f>IFERROR(INDEX('Emission Factors'!$A$2:$CH$104,MATCH($A23,'Emission Factors'!$A$2:$A$104,0),MATCH(C$9,'Emission Factors'!$A$2:$CH$2,0))*2.2046,"")</f>
        <v/>
      </c>
      <c r="C23" s="57"/>
      <c r="D23" s="58"/>
      <c r="E23" s="59" t="e">
        <f>IF(C23&gt;0,C23,B23)*C$3</f>
        <v>#VALUE!</v>
      </c>
      <c r="F23" s="59" t="e">
        <f>IF(C23&gt;0,C23,B23)*C$3*(1-D23)</f>
        <v>#VALUE!</v>
      </c>
      <c r="G23" s="59" t="e">
        <f>IF(C23&gt;0,C23,B23)*C$3*C$6/2000</f>
        <v>#VALUE!</v>
      </c>
      <c r="H23" s="60" t="e">
        <f>IF(C23&gt;0,C23,B23)*C$3*(1-D23)*C$7/2000</f>
        <v>#VALUE!</v>
      </c>
      <c r="I23" s="104" t="str">
        <f>IFERROR(INDEX('Emission Factors'!$A$2:$CH$104,MATCH($A23,'Emission Factors'!$A$2:$A$104,0),MATCH(J$9,'Emission Factors'!$A$2:$CH$2,0))*2.2046,"")</f>
        <v/>
      </c>
      <c r="J23" s="57"/>
      <c r="K23" s="58"/>
      <c r="L23" s="59" t="e">
        <f>IF(J23&gt;0,J23,I23)*J$3</f>
        <v>#VALUE!</v>
      </c>
      <c r="M23" s="59" t="e">
        <f>IF(J23&gt;0,J23,I23)*J$3*(1-K23)</f>
        <v>#VALUE!</v>
      </c>
      <c r="N23" s="59" t="e">
        <f>IF(J23&gt;0,J23,I23)*J$3*J$6/2000</f>
        <v>#VALUE!</v>
      </c>
      <c r="O23" s="61" t="e">
        <f>IF(J23&gt;0,J23,I23)*J$3*(1-K23)*J$7/2000</f>
        <v>#VALUE!</v>
      </c>
    </row>
    <row r="24" spans="1:15">
      <c r="A24" s="35" t="s">
        <v>26</v>
      </c>
      <c r="B24" s="106" t="str">
        <f>IFERROR(INDEX('Emission Factors'!$A$2:$CH$104,MATCH($A24,'Emission Factors'!$A$2:$A$104,0),MATCH(C$9,'Emission Factors'!$A$2:$CH$2,0)),"")</f>
        <v/>
      </c>
      <c r="C24" s="63"/>
      <c r="D24" s="64"/>
      <c r="E24" s="65" t="e">
        <f t="shared" ref="E24:E39" si="0">IF(C24&gt;0,C24,B24)*C$5</f>
        <v>#VALUE!</v>
      </c>
      <c r="F24" s="65" t="e">
        <f t="shared" ref="F24:F39" si="1">IF(C24&gt;0,C24,B24)*C$5*(1-D24)</f>
        <v>#VALUE!</v>
      </c>
      <c r="G24" s="65" t="e">
        <f t="shared" ref="G24:G39" si="2">IF(C24&gt;0,C24,B24)*C$5*C$6/2000</f>
        <v>#VALUE!</v>
      </c>
      <c r="H24" s="66" t="e">
        <f t="shared" ref="H24:H39" si="3">IF(C24&gt;0,C24,B24)*C$5*(1-D24)*C$7/2000</f>
        <v>#VALUE!</v>
      </c>
      <c r="I24" s="106" t="str">
        <f>IFERROR(INDEX('Emission Factors'!$A$2:$CH$104,MATCH($A24,'Emission Factors'!$A$2:$A$104,0),MATCH(J$9,'Emission Factors'!$A$2:$CH$2,0)),"")</f>
        <v/>
      </c>
      <c r="J24" s="63"/>
      <c r="K24" s="64"/>
      <c r="L24" s="65" t="e">
        <f t="shared" ref="L24:L39" si="4">IF(J24&gt;0,J24,I24)*J$5</f>
        <v>#VALUE!</v>
      </c>
      <c r="M24" s="65" t="e">
        <f t="shared" ref="M24:M39" si="5">IF(J24&gt;0,J24,I24)*J$5*(1-K24)</f>
        <v>#VALUE!</v>
      </c>
      <c r="N24" s="65" t="e">
        <f t="shared" ref="N24:N39" si="6">IF(J24&gt;0,J24,I24)*J$5*J$6/2000</f>
        <v>#VALUE!</v>
      </c>
      <c r="O24" s="67" t="e">
        <f t="shared" ref="O24:O39" si="7">IF(J24&gt;0,J24,I24)*J$5*(1-K24)*J$7/2000</f>
        <v>#VALUE!</v>
      </c>
    </row>
    <row r="25" spans="1:15">
      <c r="A25" s="167" t="s">
        <v>40</v>
      </c>
      <c r="B25" s="100" t="str">
        <f>IFERROR(INDEX('Emission Factors'!$A$2:$CH$104,MATCH($A25,'Emission Factors'!$A$2:$A$104,0),MATCH(C$9,'Emission Factors'!$A$2:$CH$2,0)),"")</f>
        <v/>
      </c>
      <c r="C25" s="63"/>
      <c r="D25" s="64"/>
      <c r="E25" s="46" t="e">
        <f t="shared" ref="E25" si="8">IF(C25&gt;0,C25,B25)*C$5</f>
        <v>#VALUE!</v>
      </c>
      <c r="F25" s="46" t="e">
        <f t="shared" ref="F25" si="9">IF(C25&gt;0,C25,B25)*C$5*(1-D25)</f>
        <v>#VALUE!</v>
      </c>
      <c r="G25" s="46" t="e">
        <f t="shared" ref="G25" si="10">IF(C25&gt;0,C25,B25)*C$5*C$6/2000</f>
        <v>#VALUE!</v>
      </c>
      <c r="H25" s="47" t="e">
        <f t="shared" ref="H25" si="11">IF(C25&gt;0,C25,B25)*C$5*(1-D25)*C$7/2000</f>
        <v>#VALUE!</v>
      </c>
      <c r="I25" s="100" t="str">
        <f>IFERROR(INDEX('Emission Factors'!$A$2:$CH$104,MATCH($A25,'Emission Factors'!$A$2:$A$104,0),MATCH(J$9,'Emission Factors'!$A$2:$CH$2,0)),"")</f>
        <v/>
      </c>
      <c r="J25" s="63"/>
      <c r="K25" s="64"/>
      <c r="L25" s="46" t="e">
        <f t="shared" ref="L25" si="12">IF(J25&gt;0,J25,I25)*J$5</f>
        <v>#VALUE!</v>
      </c>
      <c r="M25" s="46" t="e">
        <f t="shared" ref="M25" si="13">IF(J25&gt;0,J25,I25)*J$5*(1-K25)</f>
        <v>#VALUE!</v>
      </c>
      <c r="N25" s="46" t="e">
        <f t="shared" ref="N25" si="14">IF(J25&gt;0,J25,I25)*J$5*J$6/2000</f>
        <v>#VALUE!</v>
      </c>
      <c r="O25" s="48" t="e">
        <f t="shared" ref="O25" si="15">IF(J25&gt;0,J25,I25)*J$5*(1-K25)*J$7/2000</f>
        <v>#VALUE!</v>
      </c>
    </row>
    <row r="26" spans="1:15">
      <c r="A26" s="42" t="s">
        <v>41</v>
      </c>
      <c r="B26" s="100" t="str">
        <f>IFERROR(INDEX('Emission Factors'!$A$2:$CH$104,MATCH($A26,'Emission Factors'!$A$2:$A$104,0),MATCH(C$9,'Emission Factors'!$A$2:$CH$2,0)),"")</f>
        <v/>
      </c>
      <c r="C26" s="44"/>
      <c r="D26" s="45"/>
      <c r="E26" s="46" t="e">
        <f t="shared" si="0"/>
        <v>#VALUE!</v>
      </c>
      <c r="F26" s="46" t="e">
        <f t="shared" si="1"/>
        <v>#VALUE!</v>
      </c>
      <c r="G26" s="46" t="e">
        <f t="shared" si="2"/>
        <v>#VALUE!</v>
      </c>
      <c r="H26" s="47" t="e">
        <f t="shared" si="3"/>
        <v>#VALUE!</v>
      </c>
      <c r="I26" s="100" t="str">
        <f>IFERROR(INDEX('Emission Factors'!$A$2:$CH$104,MATCH($A26,'Emission Factors'!$A$2:$A$104,0),MATCH(J$9,'Emission Factors'!$A$2:$CH$2,0)),"")</f>
        <v/>
      </c>
      <c r="J26" s="44"/>
      <c r="K26" s="45"/>
      <c r="L26" s="46" t="e">
        <f t="shared" si="4"/>
        <v>#VALUE!</v>
      </c>
      <c r="M26" s="46" t="e">
        <f t="shared" si="5"/>
        <v>#VALUE!</v>
      </c>
      <c r="N26" s="46" t="e">
        <f t="shared" si="6"/>
        <v>#VALUE!</v>
      </c>
      <c r="O26" s="48" t="e">
        <f t="shared" si="7"/>
        <v>#VALUE!</v>
      </c>
    </row>
    <row r="27" spans="1:15">
      <c r="A27" s="42" t="s">
        <v>243</v>
      </c>
      <c r="B27" s="100" t="str">
        <f>IFERROR(INDEX('Emission Factors'!$A$2:$CH$104,MATCH($A27,'Emission Factors'!$A$2:$A$104,0),MATCH(C$9,'Emission Factors'!$A$2:$CH$2,0)),"")</f>
        <v/>
      </c>
      <c r="C27" s="44"/>
      <c r="D27" s="45"/>
      <c r="E27" s="46" t="e">
        <f t="shared" ref="E27" si="16">IF(C27&gt;0,C27,B27)*C$5</f>
        <v>#VALUE!</v>
      </c>
      <c r="F27" s="46" t="e">
        <f t="shared" ref="F27" si="17">IF(C27&gt;0,C27,B27)*C$5*(1-D27)</f>
        <v>#VALUE!</v>
      </c>
      <c r="G27" s="46" t="e">
        <f t="shared" ref="G27" si="18">IF(C27&gt;0,C27,B27)*C$5*C$6/2000</f>
        <v>#VALUE!</v>
      </c>
      <c r="H27" s="47" t="e">
        <f t="shared" ref="H27" si="19">IF(C27&gt;0,C27,B27)*C$5*(1-D27)*C$7/2000</f>
        <v>#VALUE!</v>
      </c>
      <c r="I27" s="100" t="str">
        <f>IFERROR(INDEX('Emission Factors'!$A$2:$CH$104,MATCH($A27,'Emission Factors'!$A$2:$A$104,0),MATCH(J$9,'Emission Factors'!$A$2:$CH$2,0)),"")</f>
        <v/>
      </c>
      <c r="J27" s="44"/>
      <c r="K27" s="45"/>
      <c r="L27" s="46" t="e">
        <f t="shared" ref="L27" si="20">IF(J27&gt;0,J27,I27)*J$5</f>
        <v>#VALUE!</v>
      </c>
      <c r="M27" s="46" t="e">
        <f t="shared" ref="M27" si="21">IF(J27&gt;0,J27,I27)*J$5*(1-K27)</f>
        <v>#VALUE!</v>
      </c>
      <c r="N27" s="46" t="e">
        <f t="shared" ref="N27" si="22">IF(J27&gt;0,J27,I27)*J$5*J$6/2000</f>
        <v>#VALUE!</v>
      </c>
      <c r="O27" s="48" t="e">
        <f t="shared" ref="O27" si="23">IF(J27&gt;0,J27,I27)*J$5*(1-K27)*J$7/2000</f>
        <v>#VALUE!</v>
      </c>
    </row>
    <row r="28" spans="1:15">
      <c r="A28" s="42" t="s">
        <v>53</v>
      </c>
      <c r="B28" s="100" t="str">
        <f>IFERROR(INDEX('Emission Factors'!$A$2:$CH$104,MATCH($A28,'Emission Factors'!$A$2:$A$104,0),MATCH(C$9,'Emission Factors'!$A$2:$CH$2,0)),"")</f>
        <v/>
      </c>
      <c r="C28" s="44"/>
      <c r="D28" s="45"/>
      <c r="E28" s="46" t="e">
        <f t="shared" si="0"/>
        <v>#VALUE!</v>
      </c>
      <c r="F28" s="46" t="e">
        <f t="shared" si="1"/>
        <v>#VALUE!</v>
      </c>
      <c r="G28" s="46" t="e">
        <f t="shared" si="2"/>
        <v>#VALUE!</v>
      </c>
      <c r="H28" s="47" t="e">
        <f t="shared" si="3"/>
        <v>#VALUE!</v>
      </c>
      <c r="I28" s="100" t="str">
        <f>IFERROR(INDEX('Emission Factors'!$A$2:$CH$104,MATCH($A28,'Emission Factors'!$A$2:$A$104,0),MATCH(J$9,'Emission Factors'!$A$2:$CH$2,0)),"")</f>
        <v/>
      </c>
      <c r="J28" s="44"/>
      <c r="K28" s="45"/>
      <c r="L28" s="46" t="e">
        <f t="shared" si="4"/>
        <v>#VALUE!</v>
      </c>
      <c r="M28" s="46" t="e">
        <f t="shared" si="5"/>
        <v>#VALUE!</v>
      </c>
      <c r="N28" s="46" t="e">
        <f t="shared" si="6"/>
        <v>#VALUE!</v>
      </c>
      <c r="O28" s="48" t="e">
        <f t="shared" si="7"/>
        <v>#VALUE!</v>
      </c>
    </row>
    <row r="29" spans="1:15">
      <c r="A29" s="42" t="s">
        <v>61</v>
      </c>
      <c r="B29" s="100" t="str">
        <f>IFERROR(INDEX('Emission Factors'!$A$2:$CH$104,MATCH($A29,'Emission Factors'!$A$2:$A$104,0),MATCH(C$9,'Emission Factors'!$A$2:$CH$2,0)),"")</f>
        <v/>
      </c>
      <c r="C29" s="44"/>
      <c r="D29" s="45"/>
      <c r="E29" s="46" t="e">
        <f t="shared" ref="E29" si="24">IF(C29&gt;0,C29,B29)*C$5</f>
        <v>#VALUE!</v>
      </c>
      <c r="F29" s="46" t="e">
        <f t="shared" ref="F29" si="25">IF(C29&gt;0,C29,B29)*C$5*(1-D29)</f>
        <v>#VALUE!</v>
      </c>
      <c r="G29" s="46" t="e">
        <f t="shared" ref="G29" si="26">IF(C29&gt;0,C29,B29)*C$5*C$6/2000</f>
        <v>#VALUE!</v>
      </c>
      <c r="H29" s="47" t="e">
        <f t="shared" ref="H29" si="27">IF(C29&gt;0,C29,B29)*C$5*(1-D29)*C$7/2000</f>
        <v>#VALUE!</v>
      </c>
      <c r="I29" s="100" t="str">
        <f>IFERROR(INDEX('Emission Factors'!$A$2:$CH$104,MATCH($A29,'Emission Factors'!$A$2:$A$104,0),MATCH(J$9,'Emission Factors'!$A$2:$CH$2,0)),"")</f>
        <v/>
      </c>
      <c r="J29" s="44"/>
      <c r="K29" s="45"/>
      <c r="L29" s="46" t="e">
        <f t="shared" ref="L29" si="28">IF(J29&gt;0,J29,I29)*J$5</f>
        <v>#VALUE!</v>
      </c>
      <c r="M29" s="46" t="e">
        <f t="shared" ref="M29" si="29">IF(J29&gt;0,J29,I29)*J$5*(1-K29)</f>
        <v>#VALUE!</v>
      </c>
      <c r="N29" s="46" t="e">
        <f t="shared" ref="N29" si="30">IF(J29&gt;0,J29,I29)*J$5*J$6/2000</f>
        <v>#VALUE!</v>
      </c>
      <c r="O29" s="48" t="e">
        <f t="shared" ref="O29" si="31">IF(J29&gt;0,J29,I29)*J$5*(1-K29)*J$7/2000</f>
        <v>#VALUE!</v>
      </c>
    </row>
    <row r="30" spans="1:15">
      <c r="A30" s="42" t="s">
        <v>63</v>
      </c>
      <c r="B30" s="100" t="str">
        <f>IFERROR(INDEX('Emission Factors'!$A$2:$CH$104,MATCH($A30,'Emission Factors'!$A$2:$A$104,0),MATCH(C$9,'Emission Factors'!$A$2:$CH$2,0)),"")</f>
        <v/>
      </c>
      <c r="C30" s="44"/>
      <c r="D30" s="45"/>
      <c r="E30" s="46" t="e">
        <f t="shared" si="0"/>
        <v>#VALUE!</v>
      </c>
      <c r="F30" s="46" t="e">
        <f t="shared" si="1"/>
        <v>#VALUE!</v>
      </c>
      <c r="G30" s="46" t="e">
        <f t="shared" si="2"/>
        <v>#VALUE!</v>
      </c>
      <c r="H30" s="47" t="e">
        <f t="shared" si="3"/>
        <v>#VALUE!</v>
      </c>
      <c r="I30" s="100" t="str">
        <f>IFERROR(INDEX('Emission Factors'!$A$2:$CH$104,MATCH($A30,'Emission Factors'!$A$2:$A$104,0),MATCH(J$9,'Emission Factors'!$A$2:$CH$2,0)),"")</f>
        <v/>
      </c>
      <c r="J30" s="44"/>
      <c r="K30" s="45"/>
      <c r="L30" s="46" t="e">
        <f t="shared" si="4"/>
        <v>#VALUE!</v>
      </c>
      <c r="M30" s="46" t="e">
        <f t="shared" si="5"/>
        <v>#VALUE!</v>
      </c>
      <c r="N30" s="46" t="e">
        <f t="shared" si="6"/>
        <v>#VALUE!</v>
      </c>
      <c r="O30" s="48" t="e">
        <f t="shared" si="7"/>
        <v>#VALUE!</v>
      </c>
    </row>
    <row r="31" spans="1:15">
      <c r="A31" s="42" t="s">
        <v>73</v>
      </c>
      <c r="B31" s="100" t="str">
        <f>IFERROR(INDEX('Emission Factors'!$A$2:$CH$104,MATCH($A31,'Emission Factors'!$A$2:$A$104,0),MATCH(C$9,'Emission Factors'!$A$2:$CH$2,0)),"")</f>
        <v/>
      </c>
      <c r="C31" s="44"/>
      <c r="D31" s="45"/>
      <c r="E31" s="46" t="e">
        <f t="shared" si="0"/>
        <v>#VALUE!</v>
      </c>
      <c r="F31" s="46" t="e">
        <f t="shared" si="1"/>
        <v>#VALUE!</v>
      </c>
      <c r="G31" s="46" t="e">
        <f t="shared" si="2"/>
        <v>#VALUE!</v>
      </c>
      <c r="H31" s="47" t="e">
        <f t="shared" si="3"/>
        <v>#VALUE!</v>
      </c>
      <c r="I31" s="100" t="str">
        <f>IFERROR(INDEX('Emission Factors'!$A$2:$CH$104,MATCH($A31,'Emission Factors'!$A$2:$A$104,0),MATCH(J$9,'Emission Factors'!$A$2:$CH$2,0)),"")</f>
        <v/>
      </c>
      <c r="J31" s="44"/>
      <c r="K31" s="45"/>
      <c r="L31" s="46" t="e">
        <f t="shared" si="4"/>
        <v>#VALUE!</v>
      </c>
      <c r="M31" s="46" t="e">
        <f t="shared" si="5"/>
        <v>#VALUE!</v>
      </c>
      <c r="N31" s="46" t="e">
        <f t="shared" si="6"/>
        <v>#VALUE!</v>
      </c>
      <c r="O31" s="48" t="e">
        <f t="shared" si="7"/>
        <v>#VALUE!</v>
      </c>
    </row>
    <row r="32" spans="1:15">
      <c r="A32" s="42" t="s">
        <v>74</v>
      </c>
      <c r="B32" s="100" t="str">
        <f>IFERROR(INDEX('Emission Factors'!$A$2:$CH$104,MATCH($A32,'Emission Factors'!$A$2:$A$104,0),MATCH(C$9,'Emission Factors'!$A$2:$CH$2,0)),"")</f>
        <v/>
      </c>
      <c r="C32" s="44"/>
      <c r="D32" s="45"/>
      <c r="E32" s="46" t="e">
        <f t="shared" si="0"/>
        <v>#VALUE!</v>
      </c>
      <c r="F32" s="46" t="e">
        <f t="shared" si="1"/>
        <v>#VALUE!</v>
      </c>
      <c r="G32" s="46" t="e">
        <f t="shared" si="2"/>
        <v>#VALUE!</v>
      </c>
      <c r="H32" s="47" t="e">
        <f t="shared" si="3"/>
        <v>#VALUE!</v>
      </c>
      <c r="I32" s="100" t="str">
        <f>IFERROR(INDEX('Emission Factors'!$A$2:$CH$104,MATCH($A32,'Emission Factors'!$A$2:$A$104,0),MATCH(J$9,'Emission Factors'!$A$2:$CH$2,0)),"")</f>
        <v/>
      </c>
      <c r="J32" s="44"/>
      <c r="K32" s="45"/>
      <c r="L32" s="46" t="e">
        <f t="shared" si="4"/>
        <v>#VALUE!</v>
      </c>
      <c r="M32" s="46" t="e">
        <f t="shared" si="5"/>
        <v>#VALUE!</v>
      </c>
      <c r="N32" s="46" t="e">
        <f t="shared" si="6"/>
        <v>#VALUE!</v>
      </c>
      <c r="O32" s="48" t="e">
        <f t="shared" si="7"/>
        <v>#VALUE!</v>
      </c>
    </row>
    <row r="33" spans="1:15">
      <c r="A33" s="42" t="s">
        <v>78</v>
      </c>
      <c r="B33" s="100" t="str">
        <f>IFERROR(INDEX('Emission Factors'!$A$2:$CH$104,MATCH($A33,'Emission Factors'!$A$2:$A$104,0),MATCH(C$9,'Emission Factors'!$A$2:$CH$2,0)),"")</f>
        <v/>
      </c>
      <c r="C33" s="44"/>
      <c r="D33" s="45"/>
      <c r="E33" s="46" t="e">
        <f t="shared" si="0"/>
        <v>#VALUE!</v>
      </c>
      <c r="F33" s="46" t="e">
        <f t="shared" si="1"/>
        <v>#VALUE!</v>
      </c>
      <c r="G33" s="46" t="e">
        <f t="shared" si="2"/>
        <v>#VALUE!</v>
      </c>
      <c r="H33" s="47" t="e">
        <f t="shared" si="3"/>
        <v>#VALUE!</v>
      </c>
      <c r="I33" s="100" t="str">
        <f>IFERROR(INDEX('Emission Factors'!$A$2:$CH$104,MATCH($A33,'Emission Factors'!$A$2:$A$104,0),MATCH(J$9,'Emission Factors'!$A$2:$CH$2,0)),"")</f>
        <v/>
      </c>
      <c r="J33" s="44"/>
      <c r="K33" s="45"/>
      <c r="L33" s="46" t="e">
        <f t="shared" si="4"/>
        <v>#VALUE!</v>
      </c>
      <c r="M33" s="46" t="e">
        <f t="shared" si="5"/>
        <v>#VALUE!</v>
      </c>
      <c r="N33" s="46" t="e">
        <f t="shared" si="6"/>
        <v>#VALUE!</v>
      </c>
      <c r="O33" s="48" t="e">
        <f t="shared" si="7"/>
        <v>#VALUE!</v>
      </c>
    </row>
    <row r="34" spans="1:15">
      <c r="A34" s="42" t="s">
        <v>79</v>
      </c>
      <c r="B34" s="100" t="str">
        <f>IFERROR(INDEX('Emission Factors'!$A$2:$CH$104,MATCH($A34,'Emission Factors'!$A$2:$A$104,0),MATCH(C$9,'Emission Factors'!$A$2:$CH$2,0)),"")</f>
        <v/>
      </c>
      <c r="C34" s="44"/>
      <c r="D34" s="45"/>
      <c r="E34" s="46" t="e">
        <f t="shared" ref="E34:E35" si="32">IF(C34&gt;0,C34,B34)*C$5</f>
        <v>#VALUE!</v>
      </c>
      <c r="F34" s="46" t="e">
        <f t="shared" ref="F34:F35" si="33">IF(C34&gt;0,C34,B34)*C$5*(1-D34)</f>
        <v>#VALUE!</v>
      </c>
      <c r="G34" s="46" t="e">
        <f t="shared" ref="G34:G35" si="34">IF(C34&gt;0,C34,B34)*C$5*C$6/2000</f>
        <v>#VALUE!</v>
      </c>
      <c r="H34" s="47" t="e">
        <f t="shared" ref="H34:H35" si="35">IF(C34&gt;0,C34,B34)*C$5*(1-D34)*C$7/2000</f>
        <v>#VALUE!</v>
      </c>
      <c r="I34" s="100" t="str">
        <f>IFERROR(INDEX('Emission Factors'!$A$2:$CH$104,MATCH($A34,'Emission Factors'!$A$2:$A$104,0),MATCH(J$9,'Emission Factors'!$A$2:$CH$2,0)),"")</f>
        <v/>
      </c>
      <c r="J34" s="44"/>
      <c r="K34" s="45"/>
      <c r="L34" s="46" t="e">
        <f t="shared" ref="L34:L35" si="36">IF(J34&gt;0,J34,I34)*J$5</f>
        <v>#VALUE!</v>
      </c>
      <c r="M34" s="46" t="e">
        <f t="shared" ref="M34:M35" si="37">IF(J34&gt;0,J34,I34)*J$5*(1-K34)</f>
        <v>#VALUE!</v>
      </c>
      <c r="N34" s="46" t="e">
        <f t="shared" ref="N34:N35" si="38">IF(J34&gt;0,J34,I34)*J$5*J$6/2000</f>
        <v>#VALUE!</v>
      </c>
      <c r="O34" s="48" t="e">
        <f t="shared" ref="O34:O35" si="39">IF(J34&gt;0,J34,I34)*J$5*(1-K34)*J$7/2000</f>
        <v>#VALUE!</v>
      </c>
    </row>
    <row r="35" spans="1:15">
      <c r="A35" s="42" t="s">
        <v>83</v>
      </c>
      <c r="B35" s="100" t="str">
        <f>IFERROR(INDEX('Emission Factors'!$A$2:$CH$104,MATCH($A35,'Emission Factors'!$A$2:$A$104,0),MATCH(C$9,'Emission Factors'!$A$2:$CH$2,0)),"")</f>
        <v/>
      </c>
      <c r="C35" s="44"/>
      <c r="D35" s="45"/>
      <c r="E35" s="46" t="e">
        <f t="shared" si="32"/>
        <v>#VALUE!</v>
      </c>
      <c r="F35" s="46" t="e">
        <f t="shared" si="33"/>
        <v>#VALUE!</v>
      </c>
      <c r="G35" s="46" t="e">
        <f t="shared" si="34"/>
        <v>#VALUE!</v>
      </c>
      <c r="H35" s="47" t="e">
        <f t="shared" si="35"/>
        <v>#VALUE!</v>
      </c>
      <c r="I35" s="100" t="str">
        <f>IFERROR(INDEX('Emission Factors'!$A$2:$CH$104,MATCH($A35,'Emission Factors'!$A$2:$A$104,0),MATCH(J$9,'Emission Factors'!$A$2:$CH$2,0)),"")</f>
        <v/>
      </c>
      <c r="J35" s="44"/>
      <c r="K35" s="45"/>
      <c r="L35" s="46" t="e">
        <f t="shared" si="36"/>
        <v>#VALUE!</v>
      </c>
      <c r="M35" s="46" t="e">
        <f t="shared" si="37"/>
        <v>#VALUE!</v>
      </c>
      <c r="N35" s="46" t="e">
        <f t="shared" si="38"/>
        <v>#VALUE!</v>
      </c>
      <c r="O35" s="48" t="e">
        <f t="shared" si="39"/>
        <v>#VALUE!</v>
      </c>
    </row>
    <row r="36" spans="1:15">
      <c r="A36" s="42" t="s">
        <v>84</v>
      </c>
      <c r="B36" s="100" t="str">
        <f>IFERROR(INDEX('Emission Factors'!$A$2:$CH$104,MATCH($A36,'Emission Factors'!$A$2:$A$104,0),MATCH(C$9,'Emission Factors'!$A$2:$CH$2,0)),"")</f>
        <v/>
      </c>
      <c r="C36" s="44"/>
      <c r="D36" s="45"/>
      <c r="E36" s="46" t="e">
        <f t="shared" si="0"/>
        <v>#VALUE!</v>
      </c>
      <c r="F36" s="46" t="e">
        <f t="shared" si="1"/>
        <v>#VALUE!</v>
      </c>
      <c r="G36" s="46" t="e">
        <f t="shared" si="2"/>
        <v>#VALUE!</v>
      </c>
      <c r="H36" s="47" t="e">
        <f t="shared" si="3"/>
        <v>#VALUE!</v>
      </c>
      <c r="I36" s="100" t="str">
        <f>IFERROR(INDEX('Emission Factors'!$A$2:$CH$104,MATCH($A36,'Emission Factors'!$A$2:$A$104,0),MATCH(J$9,'Emission Factors'!$A$2:$CH$2,0)),"")</f>
        <v/>
      </c>
      <c r="J36" s="44"/>
      <c r="K36" s="45"/>
      <c r="L36" s="46" t="e">
        <f t="shared" si="4"/>
        <v>#VALUE!</v>
      </c>
      <c r="M36" s="46" t="e">
        <f t="shared" si="5"/>
        <v>#VALUE!</v>
      </c>
      <c r="N36" s="46" t="e">
        <f t="shared" si="6"/>
        <v>#VALUE!</v>
      </c>
      <c r="O36" s="48" t="e">
        <f t="shared" si="7"/>
        <v>#VALUE!</v>
      </c>
    </row>
    <row r="37" spans="1:15">
      <c r="A37" s="42" t="s">
        <v>179</v>
      </c>
      <c r="B37" s="100" t="str">
        <f>IFERROR(INDEX('Emission Factors'!$A$2:$CH$104,MATCH($A37,'Emission Factors'!$A$2:$A$104,0),MATCH(C$9,'Emission Factors'!$A$2:$CH$2,0)),"")</f>
        <v/>
      </c>
      <c r="C37" s="44"/>
      <c r="D37" s="45"/>
      <c r="E37" s="46" t="e">
        <f t="shared" si="0"/>
        <v>#VALUE!</v>
      </c>
      <c r="F37" s="46" t="e">
        <f t="shared" si="1"/>
        <v>#VALUE!</v>
      </c>
      <c r="G37" s="46" t="e">
        <f t="shared" si="2"/>
        <v>#VALUE!</v>
      </c>
      <c r="H37" s="47" t="e">
        <f t="shared" si="3"/>
        <v>#VALUE!</v>
      </c>
      <c r="I37" s="100" t="str">
        <f>IFERROR(INDEX('Emission Factors'!$A$2:$CH$104,MATCH($A37,'Emission Factors'!$A$2:$A$104,0),MATCH(J$9,'Emission Factors'!$A$2:$CH$2,0)),"")</f>
        <v/>
      </c>
      <c r="J37" s="44"/>
      <c r="K37" s="45"/>
      <c r="L37" s="46" t="e">
        <f t="shared" si="4"/>
        <v>#VALUE!</v>
      </c>
      <c r="M37" s="46" t="e">
        <f t="shared" si="5"/>
        <v>#VALUE!</v>
      </c>
      <c r="N37" s="46" t="e">
        <f t="shared" si="6"/>
        <v>#VALUE!</v>
      </c>
      <c r="O37" s="48" t="e">
        <f t="shared" si="7"/>
        <v>#VALUE!</v>
      </c>
    </row>
    <row r="38" spans="1:15">
      <c r="A38" s="42" t="s">
        <v>93</v>
      </c>
      <c r="B38" s="100" t="str">
        <f>IFERROR(INDEX('Emission Factors'!$A$2:$CH$104,MATCH($A38,'Emission Factors'!$A$2:$A$104,0),MATCH(C$9,'Emission Factors'!$A$2:$CH$2,0)),"")</f>
        <v/>
      </c>
      <c r="C38" s="44"/>
      <c r="D38" s="45"/>
      <c r="E38" s="46" t="e">
        <f t="shared" si="0"/>
        <v>#VALUE!</v>
      </c>
      <c r="F38" s="46" t="e">
        <f t="shared" si="1"/>
        <v>#VALUE!</v>
      </c>
      <c r="G38" s="46" t="e">
        <f t="shared" si="2"/>
        <v>#VALUE!</v>
      </c>
      <c r="H38" s="47" t="e">
        <f t="shared" si="3"/>
        <v>#VALUE!</v>
      </c>
      <c r="I38" s="100" t="str">
        <f>IFERROR(INDEX('Emission Factors'!$A$2:$CH$104,MATCH($A38,'Emission Factors'!$A$2:$A$104,0),MATCH(J$9,'Emission Factors'!$A$2:$CH$2,0)),"")</f>
        <v/>
      </c>
      <c r="J38" s="44"/>
      <c r="K38" s="45"/>
      <c r="L38" s="46" t="e">
        <f t="shared" si="4"/>
        <v>#VALUE!</v>
      </c>
      <c r="M38" s="46" t="e">
        <f t="shared" si="5"/>
        <v>#VALUE!</v>
      </c>
      <c r="N38" s="46" t="e">
        <f t="shared" si="6"/>
        <v>#VALUE!</v>
      </c>
      <c r="O38" s="48" t="e">
        <f t="shared" si="7"/>
        <v>#VALUE!</v>
      </c>
    </row>
    <row r="39" spans="1:15" ht="15.75" thickBot="1">
      <c r="A39" s="49" t="s">
        <v>96</v>
      </c>
      <c r="B39" s="104" t="str">
        <f>IFERROR(INDEX('Emission Factors'!$A$2:$CH$104,MATCH($A39,'Emission Factors'!$A$2:$A$104,0),MATCH(C$9,'Emission Factors'!$A$2:$CH$2,0)),"")</f>
        <v/>
      </c>
      <c r="C39" s="57"/>
      <c r="D39" s="58"/>
      <c r="E39" s="59" t="e">
        <f t="shared" si="0"/>
        <v>#VALUE!</v>
      </c>
      <c r="F39" s="59" t="e">
        <f t="shared" si="1"/>
        <v>#VALUE!</v>
      </c>
      <c r="G39" s="59" t="e">
        <f t="shared" si="2"/>
        <v>#VALUE!</v>
      </c>
      <c r="H39" s="60" t="e">
        <f t="shared" si="3"/>
        <v>#VALUE!</v>
      </c>
      <c r="I39" s="104" t="str">
        <f>IFERROR(INDEX('Emission Factors'!$A$2:$CH$104,MATCH($A39,'Emission Factors'!$A$2:$A$104,0),MATCH(J$9,'Emission Factors'!$A$2:$CH$2,0)),"")</f>
        <v/>
      </c>
      <c r="J39" s="57"/>
      <c r="K39" s="58"/>
      <c r="L39" s="59" t="e">
        <f t="shared" si="4"/>
        <v>#VALUE!</v>
      </c>
      <c r="M39" s="59" t="e">
        <f t="shared" si="5"/>
        <v>#VALUE!</v>
      </c>
      <c r="N39" s="59" t="e">
        <f t="shared" si="6"/>
        <v>#VALUE!</v>
      </c>
      <c r="O39" s="61" t="e">
        <f t="shared" si="7"/>
        <v>#VALUE!</v>
      </c>
    </row>
    <row r="40" spans="1:15" s="91" customFormat="1" ht="12.75">
      <c r="A40" s="81"/>
      <c r="B40" s="79" t="s">
        <v>209</v>
      </c>
      <c r="C40" s="81"/>
      <c r="D40" s="81"/>
      <c r="E40" s="81"/>
      <c r="F40" s="81"/>
      <c r="G40" s="81"/>
      <c r="H40" s="81"/>
      <c r="I40" s="79" t="s">
        <v>209</v>
      </c>
      <c r="J40" s="81"/>
      <c r="K40" s="81"/>
      <c r="L40" s="81"/>
      <c r="M40" s="81"/>
      <c r="N40" s="81"/>
      <c r="O40" s="81"/>
    </row>
    <row r="41" spans="1:15">
      <c r="A41" s="20"/>
      <c r="B41" s="196"/>
      <c r="C41" s="197"/>
      <c r="D41" s="197"/>
      <c r="E41" s="197"/>
      <c r="F41" s="197"/>
      <c r="G41" s="197"/>
      <c r="H41" s="197"/>
      <c r="I41" s="196"/>
      <c r="J41" s="68"/>
      <c r="K41" s="68"/>
      <c r="L41" s="68"/>
      <c r="M41" s="68"/>
      <c r="N41" s="68"/>
      <c r="O41" s="68"/>
    </row>
    <row r="42" spans="1:15">
      <c r="A42" s="20"/>
      <c r="B42" s="68"/>
      <c r="C42" s="68"/>
      <c r="D42" s="68"/>
      <c r="E42" s="68"/>
      <c r="F42" s="68"/>
      <c r="G42" s="68"/>
      <c r="H42" s="68"/>
      <c r="I42" s="68"/>
      <c r="J42" s="68"/>
      <c r="K42" s="68"/>
      <c r="L42" s="68"/>
      <c r="M42" s="68"/>
      <c r="N42" s="68"/>
      <c r="O42" s="68"/>
    </row>
    <row r="43" spans="1:15">
      <c r="A43" s="107"/>
      <c r="B43" s="132" t="s">
        <v>221</v>
      </c>
      <c r="C43" s="108"/>
      <c r="D43" s="108"/>
      <c r="E43" s="108"/>
      <c r="F43" s="108"/>
      <c r="G43" s="20"/>
      <c r="H43" s="20"/>
      <c r="I43" s="20"/>
      <c r="J43" s="20"/>
      <c r="K43" s="20"/>
      <c r="L43" s="20"/>
      <c r="M43" s="20"/>
      <c r="N43" s="20"/>
      <c r="O43" s="20"/>
    </row>
    <row r="44" spans="1:15">
      <c r="A44" s="107"/>
      <c r="B44" s="213" t="s">
        <v>258</v>
      </c>
      <c r="C44" s="213"/>
      <c r="D44" s="213"/>
      <c r="E44" s="213"/>
      <c r="F44" s="213"/>
      <c r="G44" s="213"/>
      <c r="H44" s="213"/>
      <c r="I44" s="20"/>
      <c r="J44" s="20"/>
      <c r="K44" s="20"/>
      <c r="L44" s="20"/>
      <c r="M44" s="20"/>
      <c r="N44" s="20"/>
      <c r="O44" s="20"/>
    </row>
    <row r="45" spans="1:15">
      <c r="A45" s="107"/>
      <c r="B45" s="84" t="s">
        <v>238</v>
      </c>
      <c r="C45" s="73"/>
      <c r="D45" s="73"/>
      <c r="E45" s="73"/>
      <c r="F45" s="73"/>
      <c r="G45" s="20"/>
      <c r="H45" s="20"/>
      <c r="I45" s="20"/>
      <c r="J45" s="20"/>
      <c r="K45" s="20"/>
      <c r="L45" s="20"/>
      <c r="M45" s="20"/>
      <c r="N45" s="20"/>
      <c r="O45" s="20"/>
    </row>
    <row r="46" spans="1:15">
      <c r="A46" s="107"/>
      <c r="B46" s="73" t="s">
        <v>259</v>
      </c>
      <c r="C46" s="73"/>
      <c r="D46" s="73"/>
      <c r="E46" s="73"/>
      <c r="F46" s="73"/>
      <c r="G46" s="20"/>
      <c r="H46" s="20"/>
      <c r="I46" s="20"/>
      <c r="J46" s="20"/>
      <c r="K46" s="20"/>
      <c r="L46" s="20"/>
      <c r="M46" s="20"/>
      <c r="N46" s="20"/>
      <c r="O46" s="20"/>
    </row>
    <row r="47" spans="1:15">
      <c r="A47" s="20"/>
      <c r="B47" s="20"/>
      <c r="C47" s="20"/>
      <c r="D47" s="20"/>
      <c r="E47" s="20"/>
      <c r="F47" s="20"/>
      <c r="G47" s="20"/>
      <c r="H47" s="20"/>
      <c r="I47" s="20"/>
      <c r="J47" s="20"/>
      <c r="K47" s="20"/>
      <c r="L47" s="20"/>
      <c r="M47" s="20"/>
      <c r="N47" s="20"/>
      <c r="O47" s="20"/>
    </row>
    <row r="48" spans="1:15">
      <c r="A48" s="169" t="s">
        <v>107</v>
      </c>
      <c r="B48" s="20"/>
      <c r="C48" s="20"/>
      <c r="D48" s="20"/>
      <c r="E48" s="20"/>
      <c r="F48" s="20"/>
      <c r="G48" s="20"/>
      <c r="H48" s="20"/>
      <c r="I48" s="20"/>
      <c r="J48" s="20"/>
      <c r="K48" s="20"/>
      <c r="L48" s="20"/>
      <c r="M48" s="20"/>
      <c r="N48" s="20"/>
      <c r="O48" s="20"/>
    </row>
    <row r="49" spans="1:15">
      <c r="A49" s="125" t="s">
        <v>133</v>
      </c>
      <c r="B49" s="20"/>
      <c r="C49" s="20"/>
      <c r="D49" s="20"/>
      <c r="E49" s="20"/>
      <c r="F49" s="20"/>
      <c r="G49" s="20"/>
      <c r="H49" s="20"/>
      <c r="I49" s="20"/>
      <c r="J49" s="20"/>
      <c r="K49" s="20"/>
      <c r="L49" s="20"/>
      <c r="M49" s="20"/>
      <c r="N49" s="20"/>
      <c r="O49" s="20"/>
    </row>
    <row r="50" spans="1:15">
      <c r="A50" s="126" t="s">
        <v>134</v>
      </c>
      <c r="B50" s="20"/>
      <c r="C50" s="20"/>
      <c r="D50" s="20"/>
      <c r="E50" s="20"/>
      <c r="F50" s="20"/>
      <c r="G50" s="20"/>
      <c r="H50" s="20"/>
      <c r="I50" s="20"/>
      <c r="J50" s="20"/>
      <c r="K50" s="20"/>
      <c r="L50" s="20"/>
      <c r="M50" s="20"/>
      <c r="N50" s="20"/>
      <c r="O50" s="20"/>
    </row>
    <row r="51" spans="1:15">
      <c r="A51" s="125" t="s">
        <v>135</v>
      </c>
      <c r="B51" s="20"/>
      <c r="C51" s="20"/>
      <c r="D51" s="20"/>
      <c r="E51" s="20"/>
      <c r="F51" s="20"/>
      <c r="G51" s="20"/>
      <c r="H51" s="20"/>
      <c r="I51" s="20"/>
      <c r="J51" s="20"/>
      <c r="K51" s="20"/>
      <c r="L51" s="20"/>
      <c r="M51" s="20"/>
      <c r="N51" s="20"/>
      <c r="O51" s="20"/>
    </row>
    <row r="52" spans="1:15">
      <c r="A52" s="127" t="s">
        <v>136</v>
      </c>
      <c r="B52" s="20"/>
      <c r="C52" s="20"/>
      <c r="D52" s="20"/>
      <c r="E52" s="20"/>
      <c r="F52" s="20"/>
      <c r="G52" s="20"/>
      <c r="H52" s="20"/>
      <c r="I52" s="20"/>
      <c r="J52" s="20"/>
      <c r="K52" s="20"/>
      <c r="L52" s="20"/>
      <c r="M52" s="20"/>
      <c r="N52" s="20"/>
      <c r="O52" s="20"/>
    </row>
    <row r="53" spans="1:15">
      <c r="A53" s="27"/>
      <c r="B53" s="20"/>
      <c r="C53" s="20"/>
      <c r="D53" s="20"/>
      <c r="E53" s="20"/>
      <c r="F53" s="20"/>
      <c r="G53" s="20"/>
      <c r="H53" s="20"/>
      <c r="I53" s="20"/>
      <c r="J53" s="20"/>
      <c r="K53" s="20"/>
      <c r="L53" s="20"/>
      <c r="M53" s="20"/>
      <c r="N53" s="20"/>
      <c r="O53" s="20"/>
    </row>
    <row r="54" spans="1:15">
      <c r="A54" s="27"/>
    </row>
    <row r="55" spans="1:15">
      <c r="A55" s="27"/>
    </row>
    <row r="56" spans="1:15">
      <c r="A56" s="27"/>
    </row>
    <row r="57" spans="1:15">
      <c r="A57" s="27"/>
    </row>
    <row r="58" spans="1:15">
      <c r="A58" s="27"/>
    </row>
    <row r="59" spans="1:15">
      <c r="A59" s="27"/>
    </row>
    <row r="60" spans="1:15">
      <c r="A60" s="27"/>
    </row>
    <row r="61" spans="1:15">
      <c r="A61" s="27"/>
    </row>
    <row r="62" spans="1:15">
      <c r="A62" s="27"/>
    </row>
    <row r="63" spans="1:15">
      <c r="A63" s="27"/>
    </row>
    <row r="64" spans="1:15">
      <c r="A64" s="27"/>
    </row>
    <row r="65" spans="1:1">
      <c r="A65" s="27"/>
    </row>
    <row r="66" spans="1:1">
      <c r="A66" s="27"/>
    </row>
    <row r="67" spans="1:1">
      <c r="A67" s="27"/>
    </row>
    <row r="68" spans="1:1">
      <c r="A68" s="27"/>
    </row>
    <row r="69" spans="1:1">
      <c r="A69" s="27"/>
    </row>
    <row r="70" spans="1:1">
      <c r="A70" s="27"/>
    </row>
    <row r="71" spans="1:1">
      <c r="A71" s="27"/>
    </row>
    <row r="72" spans="1:1">
      <c r="A72" s="27"/>
    </row>
    <row r="73" spans="1:1">
      <c r="A73" s="27"/>
    </row>
    <row r="74" spans="1:1">
      <c r="A74" s="27"/>
    </row>
    <row r="75" spans="1:1">
      <c r="A75" s="27"/>
    </row>
    <row r="76" spans="1:1">
      <c r="A76" s="27"/>
    </row>
    <row r="77" spans="1:1">
      <c r="A77" s="27"/>
    </row>
    <row r="78" spans="1:1">
      <c r="A78" s="27"/>
    </row>
    <row r="79" spans="1:1">
      <c r="A79" s="170"/>
    </row>
    <row r="80" spans="1:1">
      <c r="A80" s="20"/>
    </row>
  </sheetData>
  <sheetProtection algorithmName="SHA-512" hashValue="f20eZADzgfCMJ0yv52+gJ3z+pgM1yzuCdVvqCAdYUadjzj1p44rkOWK0ukS1ZO5gnierdTRorL6s56tW3rsN3g==" saltValue="uiVsNp6V4XTovBUoUeTkEA==" spinCount="100000" sheet="1" insertColumns="0" insertRows="0" deleteColumns="0" deleteRows="0"/>
  <mergeCells count="1">
    <mergeCell ref="B44:H44"/>
  </mergeCells>
  <dataValidations count="1">
    <dataValidation type="list" allowBlank="1" showInputMessage="1" showErrorMessage="1" sqref="C9 J9" xr:uid="{757439D5-A038-448B-AFF8-FE36A7EB17C7}">
      <formula1>$A$49:$A$52</formula1>
    </dataValidation>
  </dataValidations>
  <pageMargins left="0.7" right="0.7" top="0.75" bottom="0.75" header="0.3" footer="0.3"/>
  <pageSetup scale="34" pageOrder="overThenDown"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6D9D-4EC0-438F-A9A9-AA6C8AA0C7A6}">
  <sheetPr>
    <pageSetUpPr fitToPage="1"/>
  </sheetPr>
  <dimension ref="A1:P85"/>
  <sheetViews>
    <sheetView view="pageBreakPreview" zoomScaleNormal="100" zoomScaleSheetLayoutView="100" workbookViewId="0">
      <selection activeCell="C2" sqref="C2"/>
    </sheetView>
  </sheetViews>
  <sheetFormatPr defaultColWidth="9.140625" defaultRowHeight="15"/>
  <cols>
    <col min="1" max="1" width="47.42578125" style="6" customWidth="1"/>
    <col min="2" max="2" width="28.42578125" style="6" customWidth="1"/>
    <col min="3" max="8" width="20.5703125" style="6" customWidth="1"/>
    <col min="9" max="9" width="28" style="6" bestFit="1" customWidth="1"/>
    <col min="10" max="15" width="20.5703125" style="6" customWidth="1"/>
    <col min="16" max="16" width="28.5703125" style="6" customWidth="1"/>
    <col min="17" max="16384" width="9.140625" style="6"/>
  </cols>
  <sheetData>
    <row r="1" spans="1:16" ht="19.5" thickBot="1">
      <c r="A1" s="19" t="s">
        <v>260</v>
      </c>
    </row>
    <row r="2" spans="1:16">
      <c r="A2" s="20"/>
      <c r="B2" s="120" t="s">
        <v>3</v>
      </c>
      <c r="C2" s="22" t="s">
        <v>137</v>
      </c>
      <c r="D2" s="23"/>
      <c r="E2" s="23"/>
      <c r="F2" s="23"/>
      <c r="G2" s="23"/>
      <c r="H2" s="24"/>
      <c r="I2" s="120" t="s">
        <v>3</v>
      </c>
      <c r="J2" s="22" t="s">
        <v>137</v>
      </c>
      <c r="K2" s="23"/>
      <c r="L2" s="23"/>
      <c r="M2" s="23"/>
      <c r="N2" s="23"/>
      <c r="O2" s="24"/>
      <c r="P2" s="20"/>
    </row>
    <row r="3" spans="1:16">
      <c r="A3" s="20"/>
      <c r="B3" s="25" t="s">
        <v>194</v>
      </c>
      <c r="C3" s="26"/>
      <c r="D3" s="27"/>
      <c r="E3" s="27"/>
      <c r="F3" s="27"/>
      <c r="G3" s="27"/>
      <c r="H3" s="28"/>
      <c r="I3" s="25" t="s">
        <v>4</v>
      </c>
      <c r="J3" s="26"/>
      <c r="K3" s="27"/>
      <c r="L3" s="27"/>
      <c r="M3" s="27"/>
      <c r="N3" s="27"/>
      <c r="O3" s="28"/>
      <c r="P3" s="20"/>
    </row>
    <row r="4" spans="1:16">
      <c r="A4" s="20"/>
      <c r="B4" s="29" t="s">
        <v>195</v>
      </c>
      <c r="C4" s="30">
        <v>8760</v>
      </c>
      <c r="D4" s="27"/>
      <c r="E4" s="27"/>
      <c r="F4" s="27"/>
      <c r="G4" s="27"/>
      <c r="H4" s="28"/>
      <c r="I4" s="29" t="s">
        <v>195</v>
      </c>
      <c r="J4" s="30">
        <v>8760</v>
      </c>
      <c r="K4" s="27"/>
      <c r="L4" s="27"/>
      <c r="M4" s="27"/>
      <c r="N4" s="27"/>
      <c r="O4" s="28"/>
      <c r="P4" s="20"/>
    </row>
    <row r="5" spans="1:16">
      <c r="A5" s="20"/>
      <c r="B5" s="29" t="s">
        <v>196</v>
      </c>
      <c r="C5" s="30"/>
      <c r="D5" s="27"/>
      <c r="E5" s="27"/>
      <c r="F5" s="27"/>
      <c r="G5" s="27"/>
      <c r="H5" s="28"/>
      <c r="I5" s="29" t="s">
        <v>196</v>
      </c>
      <c r="J5" s="30"/>
      <c r="K5" s="27"/>
      <c r="L5" s="27"/>
      <c r="M5" s="27"/>
      <c r="N5" s="27"/>
      <c r="O5" s="28"/>
      <c r="P5" s="20"/>
    </row>
    <row r="6" spans="1:16" ht="15.75" thickBot="1">
      <c r="A6" s="20"/>
      <c r="B6" s="85" t="s">
        <v>6</v>
      </c>
      <c r="C6" s="32"/>
      <c r="D6" s="33"/>
      <c r="E6" s="33"/>
      <c r="F6" s="33"/>
      <c r="G6" s="33"/>
      <c r="H6" s="34"/>
      <c r="I6" s="85" t="s">
        <v>6</v>
      </c>
      <c r="J6" s="32"/>
      <c r="K6" s="33"/>
      <c r="L6" s="33"/>
      <c r="M6" s="33"/>
      <c r="N6" s="33"/>
      <c r="O6" s="34"/>
      <c r="P6" s="20"/>
    </row>
    <row r="7" spans="1:16" s="10" customFormat="1" ht="60.75" customHeight="1" thickBot="1">
      <c r="A7" s="112" t="s">
        <v>0</v>
      </c>
      <c r="B7" s="122" t="s">
        <v>216</v>
      </c>
      <c r="C7" s="122" t="s">
        <v>183</v>
      </c>
      <c r="D7" s="122" t="s">
        <v>212</v>
      </c>
      <c r="E7" s="122" t="s">
        <v>210</v>
      </c>
      <c r="F7" s="129" t="s">
        <v>182</v>
      </c>
      <c r="G7" s="129" t="s">
        <v>2</v>
      </c>
      <c r="H7" s="130" t="s">
        <v>239</v>
      </c>
      <c r="I7" s="128" t="s">
        <v>216</v>
      </c>
      <c r="J7" s="122" t="s">
        <v>183</v>
      </c>
      <c r="K7" s="122" t="s">
        <v>212</v>
      </c>
      <c r="L7" s="122" t="s">
        <v>210</v>
      </c>
      <c r="M7" s="129" t="s">
        <v>182</v>
      </c>
      <c r="N7" s="129" t="s">
        <v>2</v>
      </c>
      <c r="O7" s="130" t="s">
        <v>239</v>
      </c>
      <c r="P7" s="134"/>
    </row>
    <row r="8" spans="1:16">
      <c r="A8" s="35" t="s">
        <v>8</v>
      </c>
      <c r="B8" s="98" t="str">
        <f>IFERROR(INDEX('Emission Factors'!$A$2:$CH$104,MATCH($A8,'Emission Factors'!$A$2:$A$104,0),MATCH(C$6,'Emission Factors'!$A$2:$CH$2,0)),"")</f>
        <v/>
      </c>
      <c r="C8" s="37"/>
      <c r="D8" s="37"/>
      <c r="E8" s="39" t="e">
        <f t="shared" ref="E8:E39" si="0">IF(C8&gt;0,C8,B8)*C$3</f>
        <v>#VALUE!</v>
      </c>
      <c r="F8" s="39" t="e">
        <f t="shared" ref="F8:F39" si="1">IF(C8&gt;0,C8,B8)*C$3*(1-D8)</f>
        <v>#VALUE!</v>
      </c>
      <c r="G8" s="39" t="e">
        <f t="shared" ref="G8:G39" si="2">IF(C8&gt;0,C8,B8)*C$3*C$4/2000</f>
        <v>#VALUE!</v>
      </c>
      <c r="H8" s="41" t="e">
        <f t="shared" ref="H8:H39" si="3">IF(C8&gt;0,C8,B8)*C$3*(1-D8)*C$5/2000</f>
        <v>#VALUE!</v>
      </c>
      <c r="I8" s="98" t="str">
        <f>IFERROR(INDEX('Emission Factors'!$A$2:$CH$104,MATCH($A8,'Emission Factors'!$A$2:$A$104,0),MATCH(J$6,'Emission Factors'!$A$2:$CH$2,0)),"")</f>
        <v/>
      </c>
      <c r="J8" s="86"/>
      <c r="K8" s="86"/>
      <c r="L8" s="39" t="e">
        <f t="shared" ref="L8:L39" si="4">IF(J8&gt;0,J8,I8)*J$3</f>
        <v>#VALUE!</v>
      </c>
      <c r="M8" s="39" t="e">
        <f t="shared" ref="M8:M39" si="5">IF(J8&gt;0,J8,I8)*J$3*(1-K8)</f>
        <v>#VALUE!</v>
      </c>
      <c r="N8" s="39" t="e">
        <f t="shared" ref="N8:N39" si="6">IF(J8&gt;0,J8,I8)*J$3*J$4/2000</f>
        <v>#VALUE!</v>
      </c>
      <c r="O8" s="41" t="e">
        <f t="shared" ref="O8:O39" si="7">IF(J8&gt;0,J8,I8)*J$3*(1-K8)*J$5/2000</f>
        <v>#VALUE!</v>
      </c>
      <c r="P8" s="20"/>
    </row>
    <row r="9" spans="1:16">
      <c r="A9" s="42" t="s">
        <v>9</v>
      </c>
      <c r="B9" s="100" t="str">
        <f>IFERROR(INDEX('Emission Factors'!$A$2:$CH$104,MATCH($A9,'Emission Factors'!$A$2:$A$104,0),MATCH(C$6,'Emission Factors'!$A$2:$CH$2,0)),"")</f>
        <v/>
      </c>
      <c r="C9" s="44"/>
      <c r="D9" s="44"/>
      <c r="E9" s="46" t="e">
        <f t="shared" si="0"/>
        <v>#VALUE!</v>
      </c>
      <c r="F9" s="46" t="e">
        <f t="shared" si="1"/>
        <v>#VALUE!</v>
      </c>
      <c r="G9" s="46" t="e">
        <f t="shared" si="2"/>
        <v>#VALUE!</v>
      </c>
      <c r="H9" s="48" t="e">
        <f t="shared" si="3"/>
        <v>#VALUE!</v>
      </c>
      <c r="I9" s="100" t="str">
        <f>IFERROR(INDEX('Emission Factors'!$A$2:$CH$104,MATCH($A9,'Emission Factors'!$A$2:$A$104,0),MATCH(J$6,'Emission Factors'!$A$2:$CH$2,0)),"")</f>
        <v/>
      </c>
      <c r="J9" s="87"/>
      <c r="K9" s="87"/>
      <c r="L9" s="46" t="e">
        <f t="shared" si="4"/>
        <v>#VALUE!</v>
      </c>
      <c r="M9" s="46" t="e">
        <f t="shared" si="5"/>
        <v>#VALUE!</v>
      </c>
      <c r="N9" s="46" t="e">
        <f t="shared" si="6"/>
        <v>#VALUE!</v>
      </c>
      <c r="O9" s="48" t="e">
        <f t="shared" si="7"/>
        <v>#VALUE!</v>
      </c>
      <c r="P9" s="20"/>
    </row>
    <row r="10" spans="1:16">
      <c r="A10" s="42" t="s">
        <v>10</v>
      </c>
      <c r="B10" s="100" t="str">
        <f>IFERROR(INDEX('Emission Factors'!$A$2:$CH$104,MATCH($A10,'Emission Factors'!$A$2:$A$104,0),MATCH(C$6,'Emission Factors'!$A$2:$CH$2,0)),"")</f>
        <v/>
      </c>
      <c r="C10" s="44"/>
      <c r="D10" s="44"/>
      <c r="E10" s="46" t="e">
        <f t="shared" si="0"/>
        <v>#VALUE!</v>
      </c>
      <c r="F10" s="46" t="e">
        <f t="shared" si="1"/>
        <v>#VALUE!</v>
      </c>
      <c r="G10" s="46" t="e">
        <f t="shared" si="2"/>
        <v>#VALUE!</v>
      </c>
      <c r="H10" s="48" t="e">
        <f t="shared" si="3"/>
        <v>#VALUE!</v>
      </c>
      <c r="I10" s="100" t="str">
        <f>IFERROR(INDEX('Emission Factors'!$A$2:$CH$104,MATCH($A10,'Emission Factors'!$A$2:$A$104,0),MATCH(J$6,'Emission Factors'!$A$2:$CH$2,0)),"")</f>
        <v/>
      </c>
      <c r="J10" s="87"/>
      <c r="K10" s="87"/>
      <c r="L10" s="46" t="e">
        <f t="shared" si="4"/>
        <v>#VALUE!</v>
      </c>
      <c r="M10" s="46" t="e">
        <f t="shared" si="5"/>
        <v>#VALUE!</v>
      </c>
      <c r="N10" s="46" t="e">
        <f t="shared" si="6"/>
        <v>#VALUE!</v>
      </c>
      <c r="O10" s="48" t="e">
        <f t="shared" si="7"/>
        <v>#VALUE!</v>
      </c>
      <c r="P10" s="20"/>
    </row>
    <row r="11" spans="1:16">
      <c r="A11" s="42" t="s">
        <v>11</v>
      </c>
      <c r="B11" s="100" t="str">
        <f>IFERROR(INDEX('Emission Factors'!$A$2:$CH$104,MATCH($A11,'Emission Factors'!$A$2:$A$104,0),MATCH(C$6,'Emission Factors'!$A$2:$CH$2,0)),"")</f>
        <v/>
      </c>
      <c r="C11" s="44"/>
      <c r="D11" s="44"/>
      <c r="E11" s="46" t="e">
        <f t="shared" si="0"/>
        <v>#VALUE!</v>
      </c>
      <c r="F11" s="46" t="e">
        <f t="shared" si="1"/>
        <v>#VALUE!</v>
      </c>
      <c r="G11" s="46" t="e">
        <f t="shared" si="2"/>
        <v>#VALUE!</v>
      </c>
      <c r="H11" s="48" t="e">
        <f t="shared" si="3"/>
        <v>#VALUE!</v>
      </c>
      <c r="I11" s="100" t="str">
        <f>IFERROR(INDEX('Emission Factors'!$A$2:$CH$104,MATCH($A11,'Emission Factors'!$A$2:$A$104,0),MATCH(J$6,'Emission Factors'!$A$2:$CH$2,0)),"")</f>
        <v/>
      </c>
      <c r="J11" s="87"/>
      <c r="K11" s="87"/>
      <c r="L11" s="46" t="e">
        <f t="shared" si="4"/>
        <v>#VALUE!</v>
      </c>
      <c r="M11" s="46" t="e">
        <f t="shared" si="5"/>
        <v>#VALUE!</v>
      </c>
      <c r="N11" s="46" t="e">
        <f t="shared" si="6"/>
        <v>#VALUE!</v>
      </c>
      <c r="O11" s="48" t="e">
        <f t="shared" si="7"/>
        <v>#VALUE!</v>
      </c>
      <c r="P11" s="20"/>
    </row>
    <row r="12" spans="1:16">
      <c r="A12" s="42" t="s">
        <v>12</v>
      </c>
      <c r="B12" s="100" t="str">
        <f>IFERROR(INDEX('Emission Factors'!$A$2:$CH$104,MATCH($A12,'Emission Factors'!$A$2:$A$104,0),MATCH(C$6,'Emission Factors'!$A$2:$CH$2,0)),"")</f>
        <v/>
      </c>
      <c r="C12" s="44"/>
      <c r="D12" s="44"/>
      <c r="E12" s="46" t="e">
        <f t="shared" si="0"/>
        <v>#VALUE!</v>
      </c>
      <c r="F12" s="46" t="e">
        <f t="shared" si="1"/>
        <v>#VALUE!</v>
      </c>
      <c r="G12" s="46" t="e">
        <f t="shared" si="2"/>
        <v>#VALUE!</v>
      </c>
      <c r="H12" s="48" t="e">
        <f t="shared" si="3"/>
        <v>#VALUE!</v>
      </c>
      <c r="I12" s="100" t="str">
        <f>IFERROR(INDEX('Emission Factors'!$A$2:$CH$104,MATCH($A12,'Emission Factors'!$A$2:$A$104,0),MATCH(J$6,'Emission Factors'!$A$2:$CH$2,0)),"")</f>
        <v/>
      </c>
      <c r="J12" s="87"/>
      <c r="K12" s="87"/>
      <c r="L12" s="46" t="e">
        <f t="shared" si="4"/>
        <v>#VALUE!</v>
      </c>
      <c r="M12" s="46" t="e">
        <f t="shared" si="5"/>
        <v>#VALUE!</v>
      </c>
      <c r="N12" s="46" t="e">
        <f t="shared" si="6"/>
        <v>#VALUE!</v>
      </c>
      <c r="O12" s="48" t="e">
        <f t="shared" si="7"/>
        <v>#VALUE!</v>
      </c>
      <c r="P12" s="20"/>
    </row>
    <row r="13" spans="1:16">
      <c r="A13" s="42" t="s">
        <v>13</v>
      </c>
      <c r="B13" s="100" t="str">
        <f>IFERROR(INDEX('Emission Factors'!$A$2:$CH$104,MATCH($A13,'Emission Factors'!$A$2:$A$104,0),MATCH(C$6,'Emission Factors'!$A$2:$CH$2,0)),"")</f>
        <v/>
      </c>
      <c r="C13" s="44"/>
      <c r="D13" s="44"/>
      <c r="E13" s="46" t="e">
        <f t="shared" si="0"/>
        <v>#VALUE!</v>
      </c>
      <c r="F13" s="46" t="e">
        <f t="shared" si="1"/>
        <v>#VALUE!</v>
      </c>
      <c r="G13" s="46" t="e">
        <f t="shared" si="2"/>
        <v>#VALUE!</v>
      </c>
      <c r="H13" s="48" t="e">
        <f t="shared" si="3"/>
        <v>#VALUE!</v>
      </c>
      <c r="I13" s="100" t="str">
        <f>IFERROR(INDEX('Emission Factors'!$A$2:$CH$104,MATCH($A13,'Emission Factors'!$A$2:$A$104,0),MATCH(J$6,'Emission Factors'!$A$2:$CH$2,0)),"")</f>
        <v/>
      </c>
      <c r="J13" s="87"/>
      <c r="K13" s="87"/>
      <c r="L13" s="46" t="e">
        <f t="shared" si="4"/>
        <v>#VALUE!</v>
      </c>
      <c r="M13" s="46" t="e">
        <f t="shared" si="5"/>
        <v>#VALUE!</v>
      </c>
      <c r="N13" s="46" t="e">
        <f t="shared" si="6"/>
        <v>#VALUE!</v>
      </c>
      <c r="O13" s="48" t="e">
        <f t="shared" si="7"/>
        <v>#VALUE!</v>
      </c>
      <c r="P13" s="20"/>
    </row>
    <row r="14" spans="1:16">
      <c r="A14" s="42" t="s">
        <v>14</v>
      </c>
      <c r="B14" s="100" t="str">
        <f>IFERROR(INDEX('Emission Factors'!$A$2:$CH$104,MATCH($A14,'Emission Factors'!$A$2:$A$104,0),MATCH(C$6,'Emission Factors'!$A$2:$CH$2,0)),"")</f>
        <v/>
      </c>
      <c r="C14" s="44"/>
      <c r="D14" s="44"/>
      <c r="E14" s="46" t="e">
        <f t="shared" si="0"/>
        <v>#VALUE!</v>
      </c>
      <c r="F14" s="46" t="e">
        <f t="shared" si="1"/>
        <v>#VALUE!</v>
      </c>
      <c r="G14" s="46" t="e">
        <f t="shared" si="2"/>
        <v>#VALUE!</v>
      </c>
      <c r="H14" s="48" t="e">
        <f t="shared" si="3"/>
        <v>#VALUE!</v>
      </c>
      <c r="I14" s="100" t="str">
        <f>IFERROR(INDEX('Emission Factors'!$A$2:$CH$104,MATCH($A14,'Emission Factors'!$A$2:$A$104,0),MATCH(J$6,'Emission Factors'!$A$2:$CH$2,0)),"")</f>
        <v/>
      </c>
      <c r="J14" s="87"/>
      <c r="K14" s="87"/>
      <c r="L14" s="46" t="e">
        <f t="shared" si="4"/>
        <v>#VALUE!</v>
      </c>
      <c r="M14" s="46" t="e">
        <f t="shared" si="5"/>
        <v>#VALUE!</v>
      </c>
      <c r="N14" s="46" t="e">
        <f t="shared" si="6"/>
        <v>#VALUE!</v>
      </c>
      <c r="O14" s="48" t="e">
        <f t="shared" si="7"/>
        <v>#VALUE!</v>
      </c>
      <c r="P14" s="20"/>
    </row>
    <row r="15" spans="1:16">
      <c r="A15" s="42" t="s">
        <v>19</v>
      </c>
      <c r="B15" s="100" t="str">
        <f>IFERROR(INDEX('Emission Factors'!$A$2:$CH$104,MATCH($A15,'Emission Factors'!$A$2:$A$104,0),MATCH(C$6,'Emission Factors'!$A$2:$CH$2,0)),"")</f>
        <v/>
      </c>
      <c r="C15" s="44"/>
      <c r="D15" s="44"/>
      <c r="E15" s="46" t="e">
        <f t="shared" si="0"/>
        <v>#VALUE!</v>
      </c>
      <c r="F15" s="46" t="e">
        <f t="shared" si="1"/>
        <v>#VALUE!</v>
      </c>
      <c r="G15" s="46" t="e">
        <f t="shared" si="2"/>
        <v>#VALUE!</v>
      </c>
      <c r="H15" s="48" t="e">
        <f t="shared" si="3"/>
        <v>#VALUE!</v>
      </c>
      <c r="I15" s="100" t="str">
        <f>IFERROR(INDEX('Emission Factors'!$A$2:$CH$104,MATCH($A15,'Emission Factors'!$A$2:$A$104,0),MATCH(J$6,'Emission Factors'!$A$2:$CH$2,0)),"")</f>
        <v/>
      </c>
      <c r="J15" s="87"/>
      <c r="K15" s="87"/>
      <c r="L15" s="46" t="e">
        <f t="shared" si="4"/>
        <v>#VALUE!</v>
      </c>
      <c r="M15" s="46" t="e">
        <f t="shared" si="5"/>
        <v>#VALUE!</v>
      </c>
      <c r="N15" s="46" t="e">
        <f t="shared" si="6"/>
        <v>#VALUE!</v>
      </c>
      <c r="O15" s="48" t="e">
        <f t="shared" si="7"/>
        <v>#VALUE!</v>
      </c>
      <c r="P15" s="20"/>
    </row>
    <row r="16" spans="1:16" ht="15.75" thickBot="1">
      <c r="A16" s="49" t="s">
        <v>20</v>
      </c>
      <c r="B16" s="102" t="str">
        <f>IFERROR(INDEX('Emission Factors'!$A$2:$CH$104,MATCH($A16,'Emission Factors'!$A$2:$A$104,0),MATCH(C$6,'Emission Factors'!$A$2:$CH$2,0)),"")</f>
        <v/>
      </c>
      <c r="C16" s="51"/>
      <c r="D16" s="51"/>
      <c r="E16" s="53" t="e">
        <f t="shared" si="0"/>
        <v>#VALUE!</v>
      </c>
      <c r="F16" s="53" t="e">
        <f t="shared" si="1"/>
        <v>#VALUE!</v>
      </c>
      <c r="G16" s="53" t="e">
        <f t="shared" si="2"/>
        <v>#VALUE!</v>
      </c>
      <c r="H16" s="55" t="e">
        <f t="shared" si="3"/>
        <v>#VALUE!</v>
      </c>
      <c r="I16" s="102" t="str">
        <f>IFERROR(INDEX('Emission Factors'!$A$2:$CH$104,MATCH($A16,'Emission Factors'!$A$2:$A$104,0),MATCH(J$6,'Emission Factors'!$A$2:$CH$2,0)),"")</f>
        <v/>
      </c>
      <c r="J16" s="88"/>
      <c r="K16" s="88"/>
      <c r="L16" s="53" t="e">
        <f t="shared" si="4"/>
        <v>#VALUE!</v>
      </c>
      <c r="M16" s="53" t="e">
        <f t="shared" si="5"/>
        <v>#VALUE!</v>
      </c>
      <c r="N16" s="53" t="e">
        <f t="shared" si="6"/>
        <v>#VALUE!</v>
      </c>
      <c r="O16" s="55" t="e">
        <f t="shared" si="7"/>
        <v>#VALUE!</v>
      </c>
      <c r="P16" s="20"/>
    </row>
    <row r="17" spans="1:16">
      <c r="A17" s="35" t="s">
        <v>15</v>
      </c>
      <c r="B17" s="98" t="str">
        <f>IFERROR(INDEX('Emission Factors'!$A$2:$CH$104,MATCH($A17,'Emission Factors'!$A$2:$A$104,0),MATCH(C$6,'Emission Factors'!$A$2:$CH$2,0))*2.2046,"")</f>
        <v/>
      </c>
      <c r="C17" s="37"/>
      <c r="D17" s="37"/>
      <c r="E17" s="39" t="e">
        <f t="shared" si="0"/>
        <v>#VALUE!</v>
      </c>
      <c r="F17" s="39" t="e">
        <f t="shared" si="1"/>
        <v>#VALUE!</v>
      </c>
      <c r="G17" s="39" t="e">
        <f t="shared" si="2"/>
        <v>#VALUE!</v>
      </c>
      <c r="H17" s="41" t="e">
        <f t="shared" si="3"/>
        <v>#VALUE!</v>
      </c>
      <c r="I17" s="98" t="str">
        <f>IFERROR(INDEX('Emission Factors'!$A$2:$CH$104,MATCH($A17,'Emission Factors'!$A$2:$A$104,0),MATCH(J$6,'Emission Factors'!$A$2:$CH$2,0))*2.2046,"")</f>
        <v/>
      </c>
      <c r="J17" s="86"/>
      <c r="K17" s="86"/>
      <c r="L17" s="39" t="e">
        <f t="shared" si="4"/>
        <v>#VALUE!</v>
      </c>
      <c r="M17" s="39" t="e">
        <f t="shared" si="5"/>
        <v>#VALUE!</v>
      </c>
      <c r="N17" s="39" t="e">
        <f t="shared" si="6"/>
        <v>#VALUE!</v>
      </c>
      <c r="O17" s="41" t="e">
        <f t="shared" si="7"/>
        <v>#VALUE!</v>
      </c>
      <c r="P17" s="20"/>
    </row>
    <row r="18" spans="1:16">
      <c r="A18" s="42" t="s">
        <v>16</v>
      </c>
      <c r="B18" s="100" t="str">
        <f>IFERROR(INDEX('Emission Factors'!$A$2:$CH$104,MATCH($A18,'Emission Factors'!$A$2:$A$104,0),MATCH(C$6,'Emission Factors'!$A$2:$CH$2,0))*2.2046,"")</f>
        <v/>
      </c>
      <c r="C18" s="44"/>
      <c r="D18" s="44"/>
      <c r="E18" s="46" t="e">
        <f t="shared" si="0"/>
        <v>#VALUE!</v>
      </c>
      <c r="F18" s="46" t="e">
        <f t="shared" si="1"/>
        <v>#VALUE!</v>
      </c>
      <c r="G18" s="46" t="e">
        <f t="shared" si="2"/>
        <v>#VALUE!</v>
      </c>
      <c r="H18" s="48" t="e">
        <f t="shared" si="3"/>
        <v>#VALUE!</v>
      </c>
      <c r="I18" s="100" t="str">
        <f>IFERROR(INDEX('Emission Factors'!$A$2:$CH$104,MATCH($A18,'Emission Factors'!$A$2:$A$104,0),MATCH(J$6,'Emission Factors'!$A$2:$CH$2,0))*2.2046,"")</f>
        <v/>
      </c>
      <c r="J18" s="87"/>
      <c r="K18" s="87"/>
      <c r="L18" s="46" t="e">
        <f t="shared" si="4"/>
        <v>#VALUE!</v>
      </c>
      <c r="M18" s="46" t="e">
        <f t="shared" si="5"/>
        <v>#VALUE!</v>
      </c>
      <c r="N18" s="46" t="e">
        <f t="shared" si="6"/>
        <v>#VALUE!</v>
      </c>
      <c r="O18" s="48" t="e">
        <f t="shared" si="7"/>
        <v>#VALUE!</v>
      </c>
      <c r="P18" s="20"/>
    </row>
    <row r="19" spans="1:16">
      <c r="A19" s="42" t="s">
        <v>17</v>
      </c>
      <c r="B19" s="100" t="str">
        <f>IFERROR(INDEX('Emission Factors'!$A$2:$CH$104,MATCH($A19,'Emission Factors'!$A$2:$A$104,0),MATCH(C$6,'Emission Factors'!$A$2:$CH$2,0))*2.2046,"")</f>
        <v/>
      </c>
      <c r="C19" s="44"/>
      <c r="D19" s="44"/>
      <c r="E19" s="46" t="e">
        <f t="shared" si="0"/>
        <v>#VALUE!</v>
      </c>
      <c r="F19" s="46" t="e">
        <f t="shared" si="1"/>
        <v>#VALUE!</v>
      </c>
      <c r="G19" s="46" t="e">
        <f t="shared" si="2"/>
        <v>#VALUE!</v>
      </c>
      <c r="H19" s="48" t="e">
        <f t="shared" si="3"/>
        <v>#VALUE!</v>
      </c>
      <c r="I19" s="100" t="str">
        <f>IFERROR(INDEX('Emission Factors'!$A$2:$CH$104,MATCH($A19,'Emission Factors'!$A$2:$A$104,0),MATCH(J$6,'Emission Factors'!$A$2:$CH$2,0))*2.2046,"")</f>
        <v/>
      </c>
      <c r="J19" s="87"/>
      <c r="K19" s="87"/>
      <c r="L19" s="46" t="e">
        <f t="shared" si="4"/>
        <v>#VALUE!</v>
      </c>
      <c r="M19" s="46" t="e">
        <f t="shared" si="5"/>
        <v>#VALUE!</v>
      </c>
      <c r="N19" s="46" t="e">
        <f t="shared" si="6"/>
        <v>#VALUE!</v>
      </c>
      <c r="O19" s="48" t="e">
        <f t="shared" si="7"/>
        <v>#VALUE!</v>
      </c>
      <c r="P19" s="20"/>
    </row>
    <row r="20" spans="1:16" ht="15.75" thickBot="1">
      <c r="A20" s="49" t="s">
        <v>18</v>
      </c>
      <c r="B20" s="104" t="str">
        <f>IFERROR(INDEX('Emission Factors'!$A$2:$CH$104,MATCH($A20,'Emission Factors'!$A$2:$A$104,0),MATCH(C$6,'Emission Factors'!$A$2:$CH$2,0))*2.2046,"")</f>
        <v/>
      </c>
      <c r="C20" s="57"/>
      <c r="D20" s="57"/>
      <c r="E20" s="59" t="e">
        <f t="shared" si="0"/>
        <v>#VALUE!</v>
      </c>
      <c r="F20" s="59" t="e">
        <f t="shared" si="1"/>
        <v>#VALUE!</v>
      </c>
      <c r="G20" s="59" t="e">
        <f t="shared" si="2"/>
        <v>#VALUE!</v>
      </c>
      <c r="H20" s="61" t="e">
        <f t="shared" si="3"/>
        <v>#VALUE!</v>
      </c>
      <c r="I20" s="104" t="str">
        <f>IFERROR(INDEX('Emission Factors'!$A$2:$CH$104,MATCH($A20,'Emission Factors'!$A$2:$A$104,0),MATCH(J$6,'Emission Factors'!$A$2:$CH$2,0))*2.2046,"")</f>
        <v/>
      </c>
      <c r="J20" s="89"/>
      <c r="K20" s="89"/>
      <c r="L20" s="59" t="e">
        <f t="shared" si="4"/>
        <v>#VALUE!</v>
      </c>
      <c r="M20" s="59" t="e">
        <f t="shared" si="5"/>
        <v>#VALUE!</v>
      </c>
      <c r="N20" s="59" t="e">
        <f t="shared" si="6"/>
        <v>#VALUE!</v>
      </c>
      <c r="O20" s="61" t="e">
        <f t="shared" si="7"/>
        <v>#VALUE!</v>
      </c>
      <c r="P20" s="20"/>
    </row>
    <row r="21" spans="1:16">
      <c r="A21" s="35" t="s">
        <v>22</v>
      </c>
      <c r="B21" s="106" t="str">
        <f>IFERROR(INDEX('Emission Factors'!$A$2:$CH$104,MATCH($A21,'Emission Factors'!$A$2:$A$104,0),MATCH(C$6,'Emission Factors'!$A$2:$CH$2,0)),"")</f>
        <v/>
      </c>
      <c r="C21" s="63"/>
      <c r="D21" s="63"/>
      <c r="E21" s="65" t="e">
        <f t="shared" si="0"/>
        <v>#VALUE!</v>
      </c>
      <c r="F21" s="65" t="e">
        <f t="shared" si="1"/>
        <v>#VALUE!</v>
      </c>
      <c r="G21" s="65" t="e">
        <f t="shared" si="2"/>
        <v>#VALUE!</v>
      </c>
      <c r="H21" s="67" t="e">
        <f t="shared" si="3"/>
        <v>#VALUE!</v>
      </c>
      <c r="I21" s="106" t="str">
        <f>IFERROR(INDEX('Emission Factors'!$A$2:$CH$104,MATCH($A21,'Emission Factors'!$A$2:$A$104,0),MATCH(J$6,'Emission Factors'!$A$2:$CH$2,0)),"")</f>
        <v/>
      </c>
      <c r="J21" s="90"/>
      <c r="K21" s="90"/>
      <c r="L21" s="65" t="e">
        <f t="shared" si="4"/>
        <v>#VALUE!</v>
      </c>
      <c r="M21" s="65" t="e">
        <f t="shared" si="5"/>
        <v>#VALUE!</v>
      </c>
      <c r="N21" s="65" t="e">
        <f t="shared" si="6"/>
        <v>#VALUE!</v>
      </c>
      <c r="O21" s="67" t="e">
        <f t="shared" si="7"/>
        <v>#VALUE!</v>
      </c>
      <c r="P21" s="20"/>
    </row>
    <row r="22" spans="1:16">
      <c r="A22" s="42" t="s">
        <v>23</v>
      </c>
      <c r="B22" s="100" t="str">
        <f>IFERROR(INDEX('Emission Factors'!$A$2:$CH$104,MATCH($A22,'Emission Factors'!$A$2:$A$104,0),MATCH(C$6,'Emission Factors'!$A$2:$CH$2,0)),"")</f>
        <v/>
      </c>
      <c r="C22" s="44"/>
      <c r="D22" s="44"/>
      <c r="E22" s="46" t="e">
        <f t="shared" si="0"/>
        <v>#VALUE!</v>
      </c>
      <c r="F22" s="46" t="e">
        <f t="shared" si="1"/>
        <v>#VALUE!</v>
      </c>
      <c r="G22" s="46" t="e">
        <f t="shared" si="2"/>
        <v>#VALUE!</v>
      </c>
      <c r="H22" s="48" t="e">
        <f t="shared" si="3"/>
        <v>#VALUE!</v>
      </c>
      <c r="I22" s="100" t="str">
        <f>IFERROR(INDEX('Emission Factors'!$A$2:$CH$104,MATCH($A22,'Emission Factors'!$A$2:$A$104,0),MATCH(J$6,'Emission Factors'!$A$2:$CH$2,0)),"")</f>
        <v/>
      </c>
      <c r="J22" s="87"/>
      <c r="K22" s="87"/>
      <c r="L22" s="46" t="e">
        <f t="shared" si="4"/>
        <v>#VALUE!</v>
      </c>
      <c r="M22" s="46" t="e">
        <f t="shared" si="5"/>
        <v>#VALUE!</v>
      </c>
      <c r="N22" s="46" t="e">
        <f t="shared" si="6"/>
        <v>#VALUE!</v>
      </c>
      <c r="O22" s="48" t="e">
        <f t="shared" si="7"/>
        <v>#VALUE!</v>
      </c>
      <c r="P22" s="20"/>
    </row>
    <row r="23" spans="1:16">
      <c r="A23" s="42" t="s">
        <v>24</v>
      </c>
      <c r="B23" s="100" t="str">
        <f>IFERROR(INDEX('Emission Factors'!$A$2:$CH$104,MATCH($A23,'Emission Factors'!$A$2:$A$104,0),MATCH(C$6,'Emission Factors'!$A$2:$CH$2,0)),"")</f>
        <v/>
      </c>
      <c r="C23" s="44"/>
      <c r="D23" s="44"/>
      <c r="E23" s="46" t="e">
        <f t="shared" si="0"/>
        <v>#VALUE!</v>
      </c>
      <c r="F23" s="46" t="e">
        <f t="shared" si="1"/>
        <v>#VALUE!</v>
      </c>
      <c r="G23" s="46" t="e">
        <f t="shared" si="2"/>
        <v>#VALUE!</v>
      </c>
      <c r="H23" s="48" t="e">
        <f t="shared" si="3"/>
        <v>#VALUE!</v>
      </c>
      <c r="I23" s="100" t="str">
        <f>IFERROR(INDEX('Emission Factors'!$A$2:$CH$104,MATCH($A23,'Emission Factors'!$A$2:$A$104,0),MATCH(J$6,'Emission Factors'!$A$2:$CH$2,0)),"")</f>
        <v/>
      </c>
      <c r="J23" s="87"/>
      <c r="K23" s="87"/>
      <c r="L23" s="46" t="e">
        <f t="shared" si="4"/>
        <v>#VALUE!</v>
      </c>
      <c r="M23" s="46" t="e">
        <f t="shared" si="5"/>
        <v>#VALUE!</v>
      </c>
      <c r="N23" s="46" t="e">
        <f t="shared" si="6"/>
        <v>#VALUE!</v>
      </c>
      <c r="O23" s="48" t="e">
        <f t="shared" si="7"/>
        <v>#VALUE!</v>
      </c>
      <c r="P23" s="20"/>
    </row>
    <row r="24" spans="1:16">
      <c r="A24" s="42" t="s">
        <v>25</v>
      </c>
      <c r="B24" s="100" t="str">
        <f>IFERROR(INDEX('Emission Factors'!$A$2:$CH$104,MATCH($A24,'Emission Factors'!$A$2:$A$104,0),MATCH(C$6,'Emission Factors'!$A$2:$CH$2,0)),"")</f>
        <v/>
      </c>
      <c r="C24" s="44"/>
      <c r="D24" s="44"/>
      <c r="E24" s="46" t="e">
        <f t="shared" si="0"/>
        <v>#VALUE!</v>
      </c>
      <c r="F24" s="46" t="e">
        <f t="shared" si="1"/>
        <v>#VALUE!</v>
      </c>
      <c r="G24" s="46" t="e">
        <f t="shared" si="2"/>
        <v>#VALUE!</v>
      </c>
      <c r="H24" s="48" t="e">
        <f t="shared" si="3"/>
        <v>#VALUE!</v>
      </c>
      <c r="I24" s="100" t="str">
        <f>IFERROR(INDEX('Emission Factors'!$A$2:$CH$104,MATCH($A24,'Emission Factors'!$A$2:$A$104,0),MATCH(J$6,'Emission Factors'!$A$2:$CH$2,0)),"")</f>
        <v/>
      </c>
      <c r="J24" s="87"/>
      <c r="K24" s="87"/>
      <c r="L24" s="46" t="e">
        <f t="shared" si="4"/>
        <v>#VALUE!</v>
      </c>
      <c r="M24" s="46" t="e">
        <f t="shared" si="5"/>
        <v>#VALUE!</v>
      </c>
      <c r="N24" s="46" t="e">
        <f t="shared" si="6"/>
        <v>#VALUE!</v>
      </c>
      <c r="O24" s="48" t="e">
        <f t="shared" si="7"/>
        <v>#VALUE!</v>
      </c>
      <c r="P24" s="20"/>
    </row>
    <row r="25" spans="1:16">
      <c r="A25" s="42" t="s">
        <v>27</v>
      </c>
      <c r="B25" s="100" t="str">
        <f>IFERROR(INDEX('Emission Factors'!$A$2:$CH$104,MATCH($A25,'Emission Factors'!$A$2:$A$104,0),MATCH(C$6,'Emission Factors'!$A$2:$CH$2,0)),"")</f>
        <v/>
      </c>
      <c r="C25" s="44"/>
      <c r="D25" s="44"/>
      <c r="E25" s="46" t="e">
        <f t="shared" si="0"/>
        <v>#VALUE!</v>
      </c>
      <c r="F25" s="46" t="e">
        <f t="shared" si="1"/>
        <v>#VALUE!</v>
      </c>
      <c r="G25" s="46" t="e">
        <f t="shared" si="2"/>
        <v>#VALUE!</v>
      </c>
      <c r="H25" s="48" t="e">
        <f t="shared" si="3"/>
        <v>#VALUE!</v>
      </c>
      <c r="I25" s="100" t="str">
        <f>IFERROR(INDEX('Emission Factors'!$A$2:$CH$104,MATCH($A25,'Emission Factors'!$A$2:$A$104,0),MATCH(J$6,'Emission Factors'!$A$2:$CH$2,0)),"")</f>
        <v/>
      </c>
      <c r="J25" s="87"/>
      <c r="K25" s="87"/>
      <c r="L25" s="46" t="e">
        <f t="shared" si="4"/>
        <v>#VALUE!</v>
      </c>
      <c r="M25" s="46" t="e">
        <f t="shared" si="5"/>
        <v>#VALUE!</v>
      </c>
      <c r="N25" s="46" t="e">
        <f t="shared" si="6"/>
        <v>#VALUE!</v>
      </c>
      <c r="O25" s="48" t="e">
        <f t="shared" si="7"/>
        <v>#VALUE!</v>
      </c>
      <c r="P25" s="20"/>
    </row>
    <row r="26" spans="1:16">
      <c r="A26" s="42" t="s">
        <v>28</v>
      </c>
      <c r="B26" s="100" t="str">
        <f>IFERROR(INDEX('Emission Factors'!$A$2:$CH$104,MATCH($A26,'Emission Factors'!$A$2:$A$104,0),MATCH(C$6,'Emission Factors'!$A$2:$CH$2,0)),"")</f>
        <v/>
      </c>
      <c r="C26" s="44"/>
      <c r="D26" s="44"/>
      <c r="E26" s="46" t="e">
        <f t="shared" si="0"/>
        <v>#VALUE!</v>
      </c>
      <c r="F26" s="46" t="e">
        <f t="shared" si="1"/>
        <v>#VALUE!</v>
      </c>
      <c r="G26" s="46" t="e">
        <f t="shared" si="2"/>
        <v>#VALUE!</v>
      </c>
      <c r="H26" s="48" t="e">
        <f t="shared" si="3"/>
        <v>#VALUE!</v>
      </c>
      <c r="I26" s="100" t="str">
        <f>IFERROR(INDEX('Emission Factors'!$A$2:$CH$104,MATCH($A26,'Emission Factors'!$A$2:$A$104,0),MATCH(J$6,'Emission Factors'!$A$2:$CH$2,0)),"")</f>
        <v/>
      </c>
      <c r="J26" s="87"/>
      <c r="K26" s="87"/>
      <c r="L26" s="46" t="e">
        <f t="shared" si="4"/>
        <v>#VALUE!</v>
      </c>
      <c r="M26" s="46" t="e">
        <f t="shared" si="5"/>
        <v>#VALUE!</v>
      </c>
      <c r="N26" s="46" t="e">
        <f t="shared" si="6"/>
        <v>#VALUE!</v>
      </c>
      <c r="O26" s="48" t="e">
        <f t="shared" si="7"/>
        <v>#VALUE!</v>
      </c>
      <c r="P26" s="20"/>
    </row>
    <row r="27" spans="1:16">
      <c r="A27" s="42" t="s">
        <v>35</v>
      </c>
      <c r="B27" s="100" t="str">
        <f>IFERROR(INDEX('Emission Factors'!$A$2:$CH$104,MATCH($A27,'Emission Factors'!$A$2:$A$104,0),MATCH(C$6,'Emission Factors'!$A$2:$CH$2,0)),"")</f>
        <v/>
      </c>
      <c r="C27" s="44"/>
      <c r="D27" s="44"/>
      <c r="E27" s="46" t="e">
        <f t="shared" si="0"/>
        <v>#VALUE!</v>
      </c>
      <c r="F27" s="46" t="e">
        <f t="shared" si="1"/>
        <v>#VALUE!</v>
      </c>
      <c r="G27" s="46" t="e">
        <f t="shared" si="2"/>
        <v>#VALUE!</v>
      </c>
      <c r="H27" s="48" t="e">
        <f t="shared" si="3"/>
        <v>#VALUE!</v>
      </c>
      <c r="I27" s="100" t="str">
        <f>IFERROR(INDEX('Emission Factors'!$A$2:$CH$104,MATCH($A27,'Emission Factors'!$A$2:$A$104,0),MATCH(J$6,'Emission Factors'!$A$2:$CH$2,0)),"")</f>
        <v/>
      </c>
      <c r="J27" s="87"/>
      <c r="K27" s="87"/>
      <c r="L27" s="46" t="e">
        <f t="shared" si="4"/>
        <v>#VALUE!</v>
      </c>
      <c r="M27" s="46" t="e">
        <f t="shared" si="5"/>
        <v>#VALUE!</v>
      </c>
      <c r="N27" s="46" t="e">
        <f t="shared" si="6"/>
        <v>#VALUE!</v>
      </c>
      <c r="O27" s="48" t="e">
        <f t="shared" si="7"/>
        <v>#VALUE!</v>
      </c>
      <c r="P27" s="20"/>
    </row>
    <row r="28" spans="1:16">
      <c r="A28" s="42" t="s">
        <v>36</v>
      </c>
      <c r="B28" s="100" t="str">
        <f>IFERROR(INDEX('Emission Factors'!$A$2:$CH$104,MATCH($A28,'Emission Factors'!$A$2:$A$104,0),MATCH(C$6,'Emission Factors'!$A$2:$CH$2,0)),"")</f>
        <v/>
      </c>
      <c r="C28" s="44"/>
      <c r="D28" s="44"/>
      <c r="E28" s="46" t="e">
        <f t="shared" si="0"/>
        <v>#VALUE!</v>
      </c>
      <c r="F28" s="46" t="e">
        <f t="shared" si="1"/>
        <v>#VALUE!</v>
      </c>
      <c r="G28" s="46" t="e">
        <f t="shared" si="2"/>
        <v>#VALUE!</v>
      </c>
      <c r="H28" s="48" t="e">
        <f t="shared" si="3"/>
        <v>#VALUE!</v>
      </c>
      <c r="I28" s="100" t="str">
        <f>IFERROR(INDEX('Emission Factors'!$A$2:$CH$104,MATCH($A28,'Emission Factors'!$A$2:$A$104,0),MATCH(J$6,'Emission Factors'!$A$2:$CH$2,0)),"")</f>
        <v/>
      </c>
      <c r="J28" s="87"/>
      <c r="K28" s="87"/>
      <c r="L28" s="46" t="e">
        <f t="shared" si="4"/>
        <v>#VALUE!</v>
      </c>
      <c r="M28" s="46" t="e">
        <f t="shared" si="5"/>
        <v>#VALUE!</v>
      </c>
      <c r="N28" s="46" t="e">
        <f t="shared" si="6"/>
        <v>#VALUE!</v>
      </c>
      <c r="O28" s="48" t="e">
        <f t="shared" si="7"/>
        <v>#VALUE!</v>
      </c>
      <c r="P28" s="20"/>
    </row>
    <row r="29" spans="1:16">
      <c r="A29" s="42" t="s">
        <v>37</v>
      </c>
      <c r="B29" s="100" t="str">
        <f>IFERROR(INDEX('Emission Factors'!$A$2:$CH$104,MATCH($A29,'Emission Factors'!$A$2:$A$104,0),MATCH(C$6,'Emission Factors'!$A$2:$CH$2,0)),"")</f>
        <v/>
      </c>
      <c r="C29" s="44"/>
      <c r="D29" s="44"/>
      <c r="E29" s="46" t="e">
        <f t="shared" si="0"/>
        <v>#VALUE!</v>
      </c>
      <c r="F29" s="46" t="e">
        <f t="shared" si="1"/>
        <v>#VALUE!</v>
      </c>
      <c r="G29" s="46" t="e">
        <f t="shared" si="2"/>
        <v>#VALUE!</v>
      </c>
      <c r="H29" s="48" t="e">
        <f t="shared" si="3"/>
        <v>#VALUE!</v>
      </c>
      <c r="I29" s="100" t="str">
        <f>IFERROR(INDEX('Emission Factors'!$A$2:$CH$104,MATCH($A29,'Emission Factors'!$A$2:$A$104,0),MATCH(J$6,'Emission Factors'!$A$2:$CH$2,0)),"")</f>
        <v/>
      </c>
      <c r="J29" s="87"/>
      <c r="K29" s="87"/>
      <c r="L29" s="46" t="e">
        <f t="shared" si="4"/>
        <v>#VALUE!</v>
      </c>
      <c r="M29" s="46" t="e">
        <f t="shared" si="5"/>
        <v>#VALUE!</v>
      </c>
      <c r="N29" s="46" t="e">
        <f t="shared" si="6"/>
        <v>#VALUE!</v>
      </c>
      <c r="O29" s="48" t="e">
        <f t="shared" si="7"/>
        <v>#VALUE!</v>
      </c>
      <c r="P29" s="20"/>
    </row>
    <row r="30" spans="1:16">
      <c r="A30" s="42" t="s">
        <v>39</v>
      </c>
      <c r="B30" s="100" t="str">
        <f>IFERROR(INDEX('Emission Factors'!$A$2:$CH$104,MATCH($A30,'Emission Factors'!$A$2:$A$104,0),MATCH(C$6,'Emission Factors'!$A$2:$CH$2,0)),"")</f>
        <v/>
      </c>
      <c r="C30" s="44"/>
      <c r="D30" s="44"/>
      <c r="E30" s="46" t="e">
        <f t="shared" si="0"/>
        <v>#VALUE!</v>
      </c>
      <c r="F30" s="46" t="e">
        <f t="shared" si="1"/>
        <v>#VALUE!</v>
      </c>
      <c r="G30" s="46" t="e">
        <f t="shared" si="2"/>
        <v>#VALUE!</v>
      </c>
      <c r="H30" s="48" t="e">
        <f t="shared" si="3"/>
        <v>#VALUE!</v>
      </c>
      <c r="I30" s="100" t="str">
        <f>IFERROR(INDEX('Emission Factors'!$A$2:$CH$104,MATCH($A30,'Emission Factors'!$A$2:$A$104,0),MATCH(J$6,'Emission Factors'!$A$2:$CH$2,0)),"")</f>
        <v/>
      </c>
      <c r="J30" s="87"/>
      <c r="K30" s="87"/>
      <c r="L30" s="46" t="e">
        <f t="shared" si="4"/>
        <v>#VALUE!</v>
      </c>
      <c r="M30" s="46" t="e">
        <f t="shared" si="5"/>
        <v>#VALUE!</v>
      </c>
      <c r="N30" s="46" t="e">
        <f t="shared" si="6"/>
        <v>#VALUE!</v>
      </c>
      <c r="O30" s="48" t="e">
        <f t="shared" si="7"/>
        <v>#VALUE!</v>
      </c>
      <c r="P30" s="20"/>
    </row>
    <row r="31" spans="1:16">
      <c r="A31" s="42" t="s">
        <v>40</v>
      </c>
      <c r="B31" s="100" t="str">
        <f>IFERROR(INDEX('Emission Factors'!$A$2:$CH$104,MATCH($A31,'Emission Factors'!$A$2:$A$104,0),MATCH(C$6,'Emission Factors'!$A$2:$CH$2,0)),"")</f>
        <v/>
      </c>
      <c r="C31" s="44"/>
      <c r="D31" s="44"/>
      <c r="E31" s="46" t="e">
        <f t="shared" si="0"/>
        <v>#VALUE!</v>
      </c>
      <c r="F31" s="46" t="e">
        <f t="shared" si="1"/>
        <v>#VALUE!</v>
      </c>
      <c r="G31" s="46" t="e">
        <f t="shared" si="2"/>
        <v>#VALUE!</v>
      </c>
      <c r="H31" s="48" t="e">
        <f t="shared" si="3"/>
        <v>#VALUE!</v>
      </c>
      <c r="I31" s="100" t="str">
        <f>IFERROR(INDEX('Emission Factors'!$A$2:$CH$104,MATCH($A31,'Emission Factors'!$A$2:$A$104,0),MATCH(J$6,'Emission Factors'!$A$2:$CH$2,0)),"")</f>
        <v/>
      </c>
      <c r="J31" s="87"/>
      <c r="K31" s="87"/>
      <c r="L31" s="46" t="e">
        <f t="shared" si="4"/>
        <v>#VALUE!</v>
      </c>
      <c r="M31" s="46" t="e">
        <f t="shared" si="5"/>
        <v>#VALUE!</v>
      </c>
      <c r="N31" s="46" t="e">
        <f t="shared" si="6"/>
        <v>#VALUE!</v>
      </c>
      <c r="O31" s="48" t="e">
        <f t="shared" si="7"/>
        <v>#VALUE!</v>
      </c>
      <c r="P31" s="20"/>
    </row>
    <row r="32" spans="1:16">
      <c r="A32" s="42" t="s">
        <v>41</v>
      </c>
      <c r="B32" s="100" t="str">
        <f>IFERROR(INDEX('Emission Factors'!$A$2:$CH$104,MATCH($A32,'Emission Factors'!$A$2:$A$104,0),MATCH(C$6,'Emission Factors'!$A$2:$CH$2,0)),"")</f>
        <v/>
      </c>
      <c r="C32" s="44"/>
      <c r="D32" s="44"/>
      <c r="E32" s="46" t="e">
        <f t="shared" si="0"/>
        <v>#VALUE!</v>
      </c>
      <c r="F32" s="46" t="e">
        <f t="shared" si="1"/>
        <v>#VALUE!</v>
      </c>
      <c r="G32" s="46" t="e">
        <f t="shared" si="2"/>
        <v>#VALUE!</v>
      </c>
      <c r="H32" s="48" t="e">
        <f t="shared" si="3"/>
        <v>#VALUE!</v>
      </c>
      <c r="I32" s="100" t="str">
        <f>IFERROR(INDEX('Emission Factors'!$A$2:$CH$104,MATCH($A32,'Emission Factors'!$A$2:$A$104,0),MATCH(J$6,'Emission Factors'!$A$2:$CH$2,0)),"")</f>
        <v/>
      </c>
      <c r="J32" s="87"/>
      <c r="K32" s="87"/>
      <c r="L32" s="46" t="e">
        <f t="shared" si="4"/>
        <v>#VALUE!</v>
      </c>
      <c r="M32" s="46" t="e">
        <f t="shared" si="5"/>
        <v>#VALUE!</v>
      </c>
      <c r="N32" s="46" t="e">
        <f t="shared" si="6"/>
        <v>#VALUE!</v>
      </c>
      <c r="O32" s="48" t="e">
        <f t="shared" si="7"/>
        <v>#VALUE!</v>
      </c>
      <c r="P32" s="20"/>
    </row>
    <row r="33" spans="1:16">
      <c r="A33" s="42" t="s">
        <v>48</v>
      </c>
      <c r="B33" s="100" t="str">
        <f>IFERROR(INDEX('Emission Factors'!$A$2:$CH$104,MATCH($A33,'Emission Factors'!$A$2:$A$104,0),MATCH(C$6,'Emission Factors'!$A$2:$CH$2,0)),"")</f>
        <v/>
      </c>
      <c r="C33" s="44"/>
      <c r="D33" s="44"/>
      <c r="E33" s="46" t="e">
        <f t="shared" si="0"/>
        <v>#VALUE!</v>
      </c>
      <c r="F33" s="46" t="e">
        <f t="shared" si="1"/>
        <v>#VALUE!</v>
      </c>
      <c r="G33" s="46" t="e">
        <f t="shared" si="2"/>
        <v>#VALUE!</v>
      </c>
      <c r="H33" s="48" t="e">
        <f t="shared" si="3"/>
        <v>#VALUE!</v>
      </c>
      <c r="I33" s="100" t="str">
        <f>IFERROR(INDEX('Emission Factors'!$A$2:$CH$104,MATCH($A33,'Emission Factors'!$A$2:$A$104,0),MATCH(J$6,'Emission Factors'!$A$2:$CH$2,0)),"")</f>
        <v/>
      </c>
      <c r="J33" s="87"/>
      <c r="K33" s="87"/>
      <c r="L33" s="46" t="e">
        <f t="shared" si="4"/>
        <v>#VALUE!</v>
      </c>
      <c r="M33" s="46" t="e">
        <f t="shared" si="5"/>
        <v>#VALUE!</v>
      </c>
      <c r="N33" s="46" t="e">
        <f t="shared" si="6"/>
        <v>#VALUE!</v>
      </c>
      <c r="O33" s="48" t="e">
        <f t="shared" si="7"/>
        <v>#VALUE!</v>
      </c>
      <c r="P33" s="20"/>
    </row>
    <row r="34" spans="1:16">
      <c r="A34" s="42" t="s">
        <v>50</v>
      </c>
      <c r="B34" s="100" t="str">
        <f>IFERROR(INDEX('Emission Factors'!$A$2:$CH$104,MATCH($A34,'Emission Factors'!$A$2:$A$104,0),MATCH(C$6,'Emission Factors'!$A$2:$CH$2,0)),"")</f>
        <v/>
      </c>
      <c r="C34" s="44"/>
      <c r="D34" s="44"/>
      <c r="E34" s="46" t="e">
        <f t="shared" si="0"/>
        <v>#VALUE!</v>
      </c>
      <c r="F34" s="46" t="e">
        <f t="shared" si="1"/>
        <v>#VALUE!</v>
      </c>
      <c r="G34" s="46" t="e">
        <f t="shared" si="2"/>
        <v>#VALUE!</v>
      </c>
      <c r="H34" s="48" t="e">
        <f t="shared" si="3"/>
        <v>#VALUE!</v>
      </c>
      <c r="I34" s="100" t="str">
        <f>IFERROR(INDEX('Emission Factors'!$A$2:$CH$104,MATCH($A34,'Emission Factors'!$A$2:$A$104,0),MATCH(J$6,'Emission Factors'!$A$2:$CH$2,0)),"")</f>
        <v/>
      </c>
      <c r="J34" s="87"/>
      <c r="K34" s="87"/>
      <c r="L34" s="46" t="e">
        <f t="shared" si="4"/>
        <v>#VALUE!</v>
      </c>
      <c r="M34" s="46" t="e">
        <f t="shared" si="5"/>
        <v>#VALUE!</v>
      </c>
      <c r="N34" s="46" t="e">
        <f t="shared" si="6"/>
        <v>#VALUE!</v>
      </c>
      <c r="O34" s="48" t="e">
        <f t="shared" si="7"/>
        <v>#VALUE!</v>
      </c>
      <c r="P34" s="20"/>
    </row>
    <row r="35" spans="1:16">
      <c r="A35" s="42" t="s">
        <v>52</v>
      </c>
      <c r="B35" s="100" t="str">
        <f>IFERROR(INDEX('Emission Factors'!$A$2:$CH$104,MATCH($A35,'Emission Factors'!$A$2:$A$104,0),MATCH(C$6,'Emission Factors'!$A$2:$CH$2,0)),"")</f>
        <v/>
      </c>
      <c r="C35" s="44"/>
      <c r="D35" s="44"/>
      <c r="E35" s="46" t="e">
        <f t="shared" si="0"/>
        <v>#VALUE!</v>
      </c>
      <c r="F35" s="46" t="e">
        <f t="shared" si="1"/>
        <v>#VALUE!</v>
      </c>
      <c r="G35" s="46" t="e">
        <f t="shared" si="2"/>
        <v>#VALUE!</v>
      </c>
      <c r="H35" s="48" t="e">
        <f t="shared" si="3"/>
        <v>#VALUE!</v>
      </c>
      <c r="I35" s="100" t="str">
        <f>IFERROR(INDEX('Emission Factors'!$A$2:$CH$104,MATCH($A35,'Emission Factors'!$A$2:$A$104,0),MATCH(J$6,'Emission Factors'!$A$2:$CH$2,0)),"")</f>
        <v/>
      </c>
      <c r="J35" s="87"/>
      <c r="K35" s="87"/>
      <c r="L35" s="46" t="e">
        <f t="shared" si="4"/>
        <v>#VALUE!</v>
      </c>
      <c r="M35" s="46" t="e">
        <f t="shared" si="5"/>
        <v>#VALUE!</v>
      </c>
      <c r="N35" s="46" t="e">
        <f t="shared" si="6"/>
        <v>#VALUE!</v>
      </c>
      <c r="O35" s="48" t="e">
        <f t="shared" si="7"/>
        <v>#VALUE!</v>
      </c>
      <c r="P35" s="20"/>
    </row>
    <row r="36" spans="1:16">
      <c r="A36" s="42" t="s">
        <v>53</v>
      </c>
      <c r="B36" s="100" t="str">
        <f>IFERROR(INDEX('Emission Factors'!$A$2:$CH$104,MATCH($A36,'Emission Factors'!$A$2:$A$104,0),MATCH(C$6,'Emission Factors'!$A$2:$CH$2,0)),"")</f>
        <v/>
      </c>
      <c r="C36" s="44"/>
      <c r="D36" s="44"/>
      <c r="E36" s="46" t="e">
        <f t="shared" si="0"/>
        <v>#VALUE!</v>
      </c>
      <c r="F36" s="46" t="e">
        <f t="shared" si="1"/>
        <v>#VALUE!</v>
      </c>
      <c r="G36" s="46" t="e">
        <f t="shared" si="2"/>
        <v>#VALUE!</v>
      </c>
      <c r="H36" s="48" t="e">
        <f t="shared" si="3"/>
        <v>#VALUE!</v>
      </c>
      <c r="I36" s="100" t="str">
        <f>IFERROR(INDEX('Emission Factors'!$A$2:$CH$104,MATCH($A36,'Emission Factors'!$A$2:$A$104,0),MATCH(J$6,'Emission Factors'!$A$2:$CH$2,0)),"")</f>
        <v/>
      </c>
      <c r="J36" s="87"/>
      <c r="K36" s="87"/>
      <c r="L36" s="46" t="e">
        <f t="shared" si="4"/>
        <v>#VALUE!</v>
      </c>
      <c r="M36" s="46" t="e">
        <f t="shared" si="5"/>
        <v>#VALUE!</v>
      </c>
      <c r="N36" s="46" t="e">
        <f t="shared" si="6"/>
        <v>#VALUE!</v>
      </c>
      <c r="O36" s="48" t="e">
        <f t="shared" si="7"/>
        <v>#VALUE!</v>
      </c>
      <c r="P36" s="20"/>
    </row>
    <row r="37" spans="1:16">
      <c r="A37" s="42" t="s">
        <v>55</v>
      </c>
      <c r="B37" s="100" t="str">
        <f>IFERROR(INDEX('Emission Factors'!$A$2:$CH$104,MATCH($A37,'Emission Factors'!$A$2:$A$104,0),MATCH(C$6,'Emission Factors'!$A$2:$CH$2,0)),"")</f>
        <v/>
      </c>
      <c r="C37" s="44"/>
      <c r="D37" s="44"/>
      <c r="E37" s="46" t="e">
        <f t="shared" si="0"/>
        <v>#VALUE!</v>
      </c>
      <c r="F37" s="46" t="e">
        <f t="shared" si="1"/>
        <v>#VALUE!</v>
      </c>
      <c r="G37" s="46" t="e">
        <f t="shared" si="2"/>
        <v>#VALUE!</v>
      </c>
      <c r="H37" s="48" t="e">
        <f t="shared" si="3"/>
        <v>#VALUE!</v>
      </c>
      <c r="I37" s="100" t="str">
        <f>IFERROR(INDEX('Emission Factors'!$A$2:$CH$104,MATCH($A37,'Emission Factors'!$A$2:$A$104,0),MATCH(J$6,'Emission Factors'!$A$2:$CH$2,0)),"")</f>
        <v/>
      </c>
      <c r="J37" s="87"/>
      <c r="K37" s="87"/>
      <c r="L37" s="46" t="e">
        <f t="shared" si="4"/>
        <v>#VALUE!</v>
      </c>
      <c r="M37" s="46" t="e">
        <f t="shared" si="5"/>
        <v>#VALUE!</v>
      </c>
      <c r="N37" s="46" t="e">
        <f t="shared" si="6"/>
        <v>#VALUE!</v>
      </c>
      <c r="O37" s="48" t="e">
        <f t="shared" si="7"/>
        <v>#VALUE!</v>
      </c>
      <c r="P37" s="20"/>
    </row>
    <row r="38" spans="1:16">
      <c r="A38" s="42" t="s">
        <v>56</v>
      </c>
      <c r="B38" s="100" t="str">
        <f>IFERROR(INDEX('Emission Factors'!$A$2:$CH$104,MATCH($A38,'Emission Factors'!$A$2:$A$104,0),MATCH(C$6,'Emission Factors'!$A$2:$CH$2,0)),"")</f>
        <v/>
      </c>
      <c r="C38" s="44"/>
      <c r="D38" s="44"/>
      <c r="E38" s="46" t="e">
        <f t="shared" si="0"/>
        <v>#VALUE!</v>
      </c>
      <c r="F38" s="46" t="e">
        <f t="shared" si="1"/>
        <v>#VALUE!</v>
      </c>
      <c r="G38" s="46" t="e">
        <f t="shared" si="2"/>
        <v>#VALUE!</v>
      </c>
      <c r="H38" s="48" t="e">
        <f t="shared" si="3"/>
        <v>#VALUE!</v>
      </c>
      <c r="I38" s="100" t="str">
        <f>IFERROR(INDEX('Emission Factors'!$A$2:$CH$104,MATCH($A38,'Emission Factors'!$A$2:$A$104,0),MATCH(J$6,'Emission Factors'!$A$2:$CH$2,0)),"")</f>
        <v/>
      </c>
      <c r="J38" s="87"/>
      <c r="K38" s="87"/>
      <c r="L38" s="46" t="e">
        <f t="shared" si="4"/>
        <v>#VALUE!</v>
      </c>
      <c r="M38" s="46" t="e">
        <f t="shared" si="5"/>
        <v>#VALUE!</v>
      </c>
      <c r="N38" s="46" t="e">
        <f t="shared" si="6"/>
        <v>#VALUE!</v>
      </c>
      <c r="O38" s="48" t="e">
        <f t="shared" si="7"/>
        <v>#VALUE!</v>
      </c>
      <c r="P38" s="20"/>
    </row>
    <row r="39" spans="1:16">
      <c r="A39" s="42" t="s">
        <v>57</v>
      </c>
      <c r="B39" s="100" t="str">
        <f>IFERROR(INDEX('Emission Factors'!$A$2:$CH$104,MATCH($A39,'Emission Factors'!$A$2:$A$104,0),MATCH(C$6,'Emission Factors'!$A$2:$CH$2,0)),"")</f>
        <v/>
      </c>
      <c r="C39" s="44"/>
      <c r="D39" s="44"/>
      <c r="E39" s="46" t="e">
        <f t="shared" si="0"/>
        <v>#VALUE!</v>
      </c>
      <c r="F39" s="46" t="e">
        <f t="shared" si="1"/>
        <v>#VALUE!</v>
      </c>
      <c r="G39" s="46" t="e">
        <f t="shared" si="2"/>
        <v>#VALUE!</v>
      </c>
      <c r="H39" s="48" t="e">
        <f t="shared" si="3"/>
        <v>#VALUE!</v>
      </c>
      <c r="I39" s="100" t="str">
        <f>IFERROR(INDEX('Emission Factors'!$A$2:$CH$104,MATCH($A39,'Emission Factors'!$A$2:$A$104,0),MATCH(J$6,'Emission Factors'!$A$2:$CH$2,0)),"")</f>
        <v/>
      </c>
      <c r="J39" s="87"/>
      <c r="K39" s="87"/>
      <c r="L39" s="46" t="e">
        <f t="shared" si="4"/>
        <v>#VALUE!</v>
      </c>
      <c r="M39" s="46" t="e">
        <f t="shared" si="5"/>
        <v>#VALUE!</v>
      </c>
      <c r="N39" s="46" t="e">
        <f t="shared" si="6"/>
        <v>#VALUE!</v>
      </c>
      <c r="O39" s="48" t="e">
        <f t="shared" si="7"/>
        <v>#VALUE!</v>
      </c>
      <c r="P39" s="20"/>
    </row>
    <row r="40" spans="1:16">
      <c r="A40" s="42" t="s">
        <v>59</v>
      </c>
      <c r="B40" s="100" t="str">
        <f>IFERROR(INDEX('Emission Factors'!$A$2:$CH$104,MATCH($A40,'Emission Factors'!$A$2:$A$104,0),MATCH(C$6,'Emission Factors'!$A$2:$CH$2,0)),"")</f>
        <v/>
      </c>
      <c r="C40" s="44"/>
      <c r="D40" s="44"/>
      <c r="E40" s="46" t="e">
        <f t="shared" ref="E40:E61" si="8">IF(C40&gt;0,C40,B40)*C$3</f>
        <v>#VALUE!</v>
      </c>
      <c r="F40" s="46" t="e">
        <f t="shared" ref="F40:F61" si="9">IF(C40&gt;0,C40,B40)*C$3*(1-D40)</f>
        <v>#VALUE!</v>
      </c>
      <c r="G40" s="46" t="e">
        <f t="shared" ref="G40:G61" si="10">IF(C40&gt;0,C40,B40)*C$3*C$4/2000</f>
        <v>#VALUE!</v>
      </c>
      <c r="H40" s="48" t="e">
        <f t="shared" ref="H40:H61" si="11">IF(C40&gt;0,C40,B40)*C$3*(1-D40)*C$5/2000</f>
        <v>#VALUE!</v>
      </c>
      <c r="I40" s="100" t="str">
        <f>IFERROR(INDEX('Emission Factors'!$A$2:$CH$104,MATCH($A40,'Emission Factors'!$A$2:$A$104,0),MATCH(J$6,'Emission Factors'!$A$2:$CH$2,0)),"")</f>
        <v/>
      </c>
      <c r="J40" s="87"/>
      <c r="K40" s="87"/>
      <c r="L40" s="46" t="e">
        <f t="shared" ref="L40:L61" si="12">IF(J40&gt;0,J40,I40)*J$3</f>
        <v>#VALUE!</v>
      </c>
      <c r="M40" s="46" t="e">
        <f t="shared" ref="M40:M61" si="13">IF(J40&gt;0,J40,I40)*J$3*(1-K40)</f>
        <v>#VALUE!</v>
      </c>
      <c r="N40" s="46" t="e">
        <f t="shared" ref="N40:N61" si="14">IF(J40&gt;0,J40,I40)*J$3*J$4/2000</f>
        <v>#VALUE!</v>
      </c>
      <c r="O40" s="48" t="e">
        <f t="shared" ref="O40:O61" si="15">IF(J40&gt;0,J40,I40)*J$3*(1-K40)*J$5/2000</f>
        <v>#VALUE!</v>
      </c>
      <c r="P40" s="20"/>
    </row>
    <row r="41" spans="1:16">
      <c r="A41" s="42" t="s">
        <v>60</v>
      </c>
      <c r="B41" s="100" t="str">
        <f>IFERROR(INDEX('Emission Factors'!$A$2:$CH$104,MATCH($A41,'Emission Factors'!$A$2:$A$104,0),MATCH(C$6,'Emission Factors'!$A$2:$CH$2,0)),"")</f>
        <v/>
      </c>
      <c r="C41" s="44"/>
      <c r="D41" s="44"/>
      <c r="E41" s="46" t="e">
        <f t="shared" si="8"/>
        <v>#VALUE!</v>
      </c>
      <c r="F41" s="46" t="e">
        <f t="shared" si="9"/>
        <v>#VALUE!</v>
      </c>
      <c r="G41" s="46" t="e">
        <f t="shared" si="10"/>
        <v>#VALUE!</v>
      </c>
      <c r="H41" s="48" t="e">
        <f t="shared" si="11"/>
        <v>#VALUE!</v>
      </c>
      <c r="I41" s="100" t="str">
        <f>IFERROR(INDEX('Emission Factors'!$A$2:$CH$104,MATCH($A41,'Emission Factors'!$A$2:$A$104,0),MATCH(J$6,'Emission Factors'!$A$2:$CH$2,0)),"")</f>
        <v/>
      </c>
      <c r="J41" s="87"/>
      <c r="K41" s="87"/>
      <c r="L41" s="46" t="e">
        <f t="shared" si="12"/>
        <v>#VALUE!</v>
      </c>
      <c r="M41" s="46" t="e">
        <f t="shared" si="13"/>
        <v>#VALUE!</v>
      </c>
      <c r="N41" s="46" t="e">
        <f t="shared" si="14"/>
        <v>#VALUE!</v>
      </c>
      <c r="O41" s="48" t="e">
        <f t="shared" si="15"/>
        <v>#VALUE!</v>
      </c>
      <c r="P41" s="20"/>
    </row>
    <row r="42" spans="1:16">
      <c r="A42" s="42" t="s">
        <v>61</v>
      </c>
      <c r="B42" s="100" t="str">
        <f>IFERROR(INDEX('Emission Factors'!$A$2:$CH$104,MATCH($A42,'Emission Factors'!$A$2:$A$104,0),MATCH(C$6,'Emission Factors'!$A$2:$CH$2,0)),"")</f>
        <v/>
      </c>
      <c r="C42" s="44"/>
      <c r="D42" s="44"/>
      <c r="E42" s="46" t="e">
        <f t="shared" si="8"/>
        <v>#VALUE!</v>
      </c>
      <c r="F42" s="46" t="e">
        <f t="shared" si="9"/>
        <v>#VALUE!</v>
      </c>
      <c r="G42" s="46" t="e">
        <f t="shared" si="10"/>
        <v>#VALUE!</v>
      </c>
      <c r="H42" s="48" t="e">
        <f t="shared" si="11"/>
        <v>#VALUE!</v>
      </c>
      <c r="I42" s="100" t="str">
        <f>IFERROR(INDEX('Emission Factors'!$A$2:$CH$104,MATCH($A42,'Emission Factors'!$A$2:$A$104,0),MATCH(J$6,'Emission Factors'!$A$2:$CH$2,0)),"")</f>
        <v/>
      </c>
      <c r="J42" s="87"/>
      <c r="K42" s="87"/>
      <c r="L42" s="46" t="e">
        <f t="shared" si="12"/>
        <v>#VALUE!</v>
      </c>
      <c r="M42" s="46" t="e">
        <f t="shared" si="13"/>
        <v>#VALUE!</v>
      </c>
      <c r="N42" s="46" t="e">
        <f t="shared" si="14"/>
        <v>#VALUE!</v>
      </c>
      <c r="O42" s="48" t="e">
        <f t="shared" si="15"/>
        <v>#VALUE!</v>
      </c>
      <c r="P42" s="20"/>
    </row>
    <row r="43" spans="1:16">
      <c r="A43" s="42" t="s">
        <v>63</v>
      </c>
      <c r="B43" s="100" t="str">
        <f>IFERROR(INDEX('Emission Factors'!$A$2:$CH$104,MATCH($A43,'Emission Factors'!$A$2:$A$104,0),MATCH(C$6,'Emission Factors'!$A$2:$CH$2,0)),"")</f>
        <v/>
      </c>
      <c r="C43" s="44"/>
      <c r="D43" s="44"/>
      <c r="E43" s="46" t="e">
        <f t="shared" si="8"/>
        <v>#VALUE!</v>
      </c>
      <c r="F43" s="46" t="e">
        <f t="shared" si="9"/>
        <v>#VALUE!</v>
      </c>
      <c r="G43" s="46" t="e">
        <f t="shared" si="10"/>
        <v>#VALUE!</v>
      </c>
      <c r="H43" s="48" t="e">
        <f t="shared" si="11"/>
        <v>#VALUE!</v>
      </c>
      <c r="I43" s="100" t="str">
        <f>IFERROR(INDEX('Emission Factors'!$A$2:$CH$104,MATCH($A43,'Emission Factors'!$A$2:$A$104,0),MATCH(J$6,'Emission Factors'!$A$2:$CH$2,0)),"")</f>
        <v/>
      </c>
      <c r="J43" s="87"/>
      <c r="K43" s="87"/>
      <c r="L43" s="46" t="e">
        <f t="shared" si="12"/>
        <v>#VALUE!</v>
      </c>
      <c r="M43" s="46" t="e">
        <f t="shared" si="13"/>
        <v>#VALUE!</v>
      </c>
      <c r="N43" s="46" t="e">
        <f t="shared" si="14"/>
        <v>#VALUE!</v>
      </c>
      <c r="O43" s="48" t="e">
        <f t="shared" si="15"/>
        <v>#VALUE!</v>
      </c>
      <c r="P43" s="20"/>
    </row>
    <row r="44" spans="1:16">
      <c r="A44" s="42" t="s">
        <v>67</v>
      </c>
      <c r="B44" s="100" t="str">
        <f>IFERROR(INDEX('Emission Factors'!$A$2:$CH$104,MATCH($A44,'Emission Factors'!$A$2:$A$104,0),MATCH(C$6,'Emission Factors'!$A$2:$CH$2,0)),"")</f>
        <v/>
      </c>
      <c r="C44" s="44"/>
      <c r="D44" s="44"/>
      <c r="E44" s="46" t="e">
        <f t="shared" si="8"/>
        <v>#VALUE!</v>
      </c>
      <c r="F44" s="46" t="e">
        <f t="shared" si="9"/>
        <v>#VALUE!</v>
      </c>
      <c r="G44" s="46" t="e">
        <f t="shared" si="10"/>
        <v>#VALUE!</v>
      </c>
      <c r="H44" s="48" t="e">
        <f t="shared" si="11"/>
        <v>#VALUE!</v>
      </c>
      <c r="I44" s="100" t="str">
        <f>IFERROR(INDEX('Emission Factors'!$A$2:$CH$104,MATCH($A44,'Emission Factors'!$A$2:$A$104,0),MATCH(J$6,'Emission Factors'!$A$2:$CH$2,0)),"")</f>
        <v/>
      </c>
      <c r="J44" s="87"/>
      <c r="K44" s="87"/>
      <c r="L44" s="46" t="e">
        <f t="shared" si="12"/>
        <v>#VALUE!</v>
      </c>
      <c r="M44" s="46" t="e">
        <f t="shared" si="13"/>
        <v>#VALUE!</v>
      </c>
      <c r="N44" s="46" t="e">
        <f t="shared" si="14"/>
        <v>#VALUE!</v>
      </c>
      <c r="O44" s="48" t="e">
        <f t="shared" si="15"/>
        <v>#VALUE!</v>
      </c>
      <c r="P44" s="20"/>
    </row>
    <row r="45" spans="1:16">
      <c r="A45" s="42" t="s">
        <v>70</v>
      </c>
      <c r="B45" s="100" t="str">
        <f>IFERROR(INDEX('Emission Factors'!$A$2:$CH$104,MATCH($A45,'Emission Factors'!$A$2:$A$104,0),MATCH(C$6,'Emission Factors'!$A$2:$CH$2,0)),"")</f>
        <v/>
      </c>
      <c r="C45" s="44"/>
      <c r="D45" s="44"/>
      <c r="E45" s="46" t="e">
        <f t="shared" si="8"/>
        <v>#VALUE!</v>
      </c>
      <c r="F45" s="46" t="e">
        <f t="shared" si="9"/>
        <v>#VALUE!</v>
      </c>
      <c r="G45" s="46" t="e">
        <f t="shared" si="10"/>
        <v>#VALUE!</v>
      </c>
      <c r="H45" s="48" t="e">
        <f t="shared" si="11"/>
        <v>#VALUE!</v>
      </c>
      <c r="I45" s="100" t="str">
        <f>IFERROR(INDEX('Emission Factors'!$A$2:$CH$104,MATCH($A45,'Emission Factors'!$A$2:$A$104,0),MATCH(J$6,'Emission Factors'!$A$2:$CH$2,0)),"")</f>
        <v/>
      </c>
      <c r="J45" s="87"/>
      <c r="K45" s="87"/>
      <c r="L45" s="46" t="e">
        <f t="shared" si="12"/>
        <v>#VALUE!</v>
      </c>
      <c r="M45" s="46" t="e">
        <f t="shared" si="13"/>
        <v>#VALUE!</v>
      </c>
      <c r="N45" s="46" t="e">
        <f t="shared" si="14"/>
        <v>#VALUE!</v>
      </c>
      <c r="O45" s="48" t="e">
        <f t="shared" si="15"/>
        <v>#VALUE!</v>
      </c>
      <c r="P45" s="20"/>
    </row>
    <row r="46" spans="1:16">
      <c r="A46" s="42" t="s">
        <v>73</v>
      </c>
      <c r="B46" s="100" t="str">
        <f>IFERROR(INDEX('Emission Factors'!$A$2:$CH$104,MATCH($A46,'Emission Factors'!$A$2:$A$104,0),MATCH(C$6,'Emission Factors'!$A$2:$CH$2,0)),"")</f>
        <v/>
      </c>
      <c r="C46" s="44"/>
      <c r="D46" s="44"/>
      <c r="E46" s="46" t="e">
        <f t="shared" si="8"/>
        <v>#VALUE!</v>
      </c>
      <c r="F46" s="46" t="e">
        <f t="shared" si="9"/>
        <v>#VALUE!</v>
      </c>
      <c r="G46" s="46" t="e">
        <f t="shared" si="10"/>
        <v>#VALUE!</v>
      </c>
      <c r="H46" s="48" t="e">
        <f t="shared" si="11"/>
        <v>#VALUE!</v>
      </c>
      <c r="I46" s="100" t="str">
        <f>IFERROR(INDEX('Emission Factors'!$A$2:$CH$104,MATCH($A46,'Emission Factors'!$A$2:$A$104,0),MATCH(J$6,'Emission Factors'!$A$2:$CH$2,0)),"")</f>
        <v/>
      </c>
      <c r="J46" s="87"/>
      <c r="K46" s="87"/>
      <c r="L46" s="46" t="e">
        <f t="shared" si="12"/>
        <v>#VALUE!</v>
      </c>
      <c r="M46" s="46" t="e">
        <f t="shared" si="13"/>
        <v>#VALUE!</v>
      </c>
      <c r="N46" s="46" t="e">
        <f t="shared" si="14"/>
        <v>#VALUE!</v>
      </c>
      <c r="O46" s="48" t="e">
        <f t="shared" si="15"/>
        <v>#VALUE!</v>
      </c>
      <c r="P46" s="20"/>
    </row>
    <row r="47" spans="1:16">
      <c r="A47" s="42" t="s">
        <v>75</v>
      </c>
      <c r="B47" s="100" t="str">
        <f>IFERROR(INDEX('Emission Factors'!$A$2:$CH$104,MATCH($A47,'Emission Factors'!$A$2:$A$104,0),MATCH(C$6,'Emission Factors'!$A$2:$CH$2,0)),"")</f>
        <v/>
      </c>
      <c r="C47" s="44"/>
      <c r="D47" s="44"/>
      <c r="E47" s="46" t="e">
        <f t="shared" si="8"/>
        <v>#VALUE!</v>
      </c>
      <c r="F47" s="46" t="e">
        <f t="shared" si="9"/>
        <v>#VALUE!</v>
      </c>
      <c r="G47" s="46" t="e">
        <f t="shared" si="10"/>
        <v>#VALUE!</v>
      </c>
      <c r="H47" s="48" t="e">
        <f t="shared" si="11"/>
        <v>#VALUE!</v>
      </c>
      <c r="I47" s="100" t="str">
        <f>IFERROR(INDEX('Emission Factors'!$A$2:$CH$104,MATCH($A47,'Emission Factors'!$A$2:$A$104,0),MATCH(J$6,'Emission Factors'!$A$2:$CH$2,0)),"")</f>
        <v/>
      </c>
      <c r="J47" s="87"/>
      <c r="K47" s="87"/>
      <c r="L47" s="46" t="e">
        <f t="shared" si="12"/>
        <v>#VALUE!</v>
      </c>
      <c r="M47" s="46" t="e">
        <f t="shared" si="13"/>
        <v>#VALUE!</v>
      </c>
      <c r="N47" s="46" t="e">
        <f t="shared" si="14"/>
        <v>#VALUE!</v>
      </c>
      <c r="O47" s="48" t="e">
        <f t="shared" si="15"/>
        <v>#VALUE!</v>
      </c>
      <c r="P47" s="20"/>
    </row>
    <row r="48" spans="1:16">
      <c r="A48" s="42" t="s">
        <v>78</v>
      </c>
      <c r="B48" s="100" t="str">
        <f>IFERROR(INDEX('Emission Factors'!$A$2:$CH$104,MATCH($A48,'Emission Factors'!$A$2:$A$104,0),MATCH(C$6,'Emission Factors'!$A$2:$CH$2,0)),"")</f>
        <v/>
      </c>
      <c r="C48" s="44"/>
      <c r="D48" s="44"/>
      <c r="E48" s="46" t="e">
        <f t="shared" si="8"/>
        <v>#VALUE!</v>
      </c>
      <c r="F48" s="46" t="e">
        <f t="shared" si="9"/>
        <v>#VALUE!</v>
      </c>
      <c r="G48" s="46" t="e">
        <f t="shared" si="10"/>
        <v>#VALUE!</v>
      </c>
      <c r="H48" s="48" t="e">
        <f t="shared" si="11"/>
        <v>#VALUE!</v>
      </c>
      <c r="I48" s="100" t="str">
        <f>IFERROR(INDEX('Emission Factors'!$A$2:$CH$104,MATCH($A48,'Emission Factors'!$A$2:$A$104,0),MATCH(J$6,'Emission Factors'!$A$2:$CH$2,0)),"")</f>
        <v/>
      </c>
      <c r="J48" s="87"/>
      <c r="K48" s="87"/>
      <c r="L48" s="46" t="e">
        <f t="shared" si="12"/>
        <v>#VALUE!</v>
      </c>
      <c r="M48" s="46" t="e">
        <f t="shared" si="13"/>
        <v>#VALUE!</v>
      </c>
      <c r="N48" s="46" t="e">
        <f t="shared" si="14"/>
        <v>#VALUE!</v>
      </c>
      <c r="O48" s="48" t="e">
        <f t="shared" si="15"/>
        <v>#VALUE!</v>
      </c>
      <c r="P48" s="20"/>
    </row>
    <row r="49" spans="1:16">
      <c r="A49" s="42" t="s">
        <v>79</v>
      </c>
      <c r="B49" s="100" t="str">
        <f>IFERROR(INDEX('Emission Factors'!$A$2:$CH$104,MATCH($A49,'Emission Factors'!$A$2:$A$104,0),MATCH(C$6,'Emission Factors'!$A$2:$CH$2,0)),"")</f>
        <v/>
      </c>
      <c r="C49" s="44"/>
      <c r="D49" s="44"/>
      <c r="E49" s="46" t="e">
        <f t="shared" si="8"/>
        <v>#VALUE!</v>
      </c>
      <c r="F49" s="46" t="e">
        <f t="shared" si="9"/>
        <v>#VALUE!</v>
      </c>
      <c r="G49" s="46" t="e">
        <f t="shared" si="10"/>
        <v>#VALUE!</v>
      </c>
      <c r="H49" s="48" t="e">
        <f t="shared" si="11"/>
        <v>#VALUE!</v>
      </c>
      <c r="I49" s="100" t="str">
        <f>IFERROR(INDEX('Emission Factors'!$A$2:$CH$104,MATCH($A49,'Emission Factors'!$A$2:$A$104,0),MATCH(J$6,'Emission Factors'!$A$2:$CH$2,0)),"")</f>
        <v/>
      </c>
      <c r="J49" s="87"/>
      <c r="K49" s="87"/>
      <c r="L49" s="46" t="e">
        <f t="shared" si="12"/>
        <v>#VALUE!</v>
      </c>
      <c r="M49" s="46" t="e">
        <f t="shared" si="13"/>
        <v>#VALUE!</v>
      </c>
      <c r="N49" s="46" t="e">
        <f t="shared" si="14"/>
        <v>#VALUE!</v>
      </c>
      <c r="O49" s="48" t="e">
        <f t="shared" si="15"/>
        <v>#VALUE!</v>
      </c>
      <c r="P49" s="20"/>
    </row>
    <row r="50" spans="1:16">
      <c r="A50" s="42" t="s">
        <v>83</v>
      </c>
      <c r="B50" s="100" t="str">
        <f>IFERROR(INDEX('Emission Factors'!$A$2:$CH$104,MATCH($A50,'Emission Factors'!$A$2:$A$104,0),MATCH(C$6,'Emission Factors'!$A$2:$CH$2,0)),"")</f>
        <v/>
      </c>
      <c r="C50" s="44"/>
      <c r="D50" s="44"/>
      <c r="E50" s="46" t="e">
        <f t="shared" ref="E50" si="16">IF(C50&gt;0,C50,B50)*C$3</f>
        <v>#VALUE!</v>
      </c>
      <c r="F50" s="46" t="e">
        <f t="shared" ref="F50" si="17">IF(C50&gt;0,C50,B50)*C$3*(1-D50)</f>
        <v>#VALUE!</v>
      </c>
      <c r="G50" s="46" t="e">
        <f t="shared" ref="G50" si="18">IF(C50&gt;0,C50,B50)*C$3*C$4/2000</f>
        <v>#VALUE!</v>
      </c>
      <c r="H50" s="48" t="e">
        <f t="shared" ref="H50" si="19">IF(C50&gt;0,C50,B50)*C$3*(1-D50)*C$5/2000</f>
        <v>#VALUE!</v>
      </c>
      <c r="I50" s="100" t="str">
        <f>IFERROR(INDEX('Emission Factors'!$A$2:$CH$104,MATCH($A50,'Emission Factors'!$A$2:$A$104,0),MATCH(J$6,'Emission Factors'!$A$2:$CH$2,0)),"")</f>
        <v/>
      </c>
      <c r="J50" s="87"/>
      <c r="K50" s="87"/>
      <c r="L50" s="46" t="e">
        <f t="shared" ref="L50" si="20">IF(J50&gt;0,J50,I50)*J$3</f>
        <v>#VALUE!</v>
      </c>
      <c r="M50" s="46" t="e">
        <f t="shared" ref="M50" si="21">IF(J50&gt;0,J50,I50)*J$3*(1-K50)</f>
        <v>#VALUE!</v>
      </c>
      <c r="N50" s="46" t="e">
        <f t="shared" ref="N50" si="22">IF(J50&gt;0,J50,I50)*J$3*J$4/2000</f>
        <v>#VALUE!</v>
      </c>
      <c r="O50" s="48" t="e">
        <f t="shared" ref="O50" si="23">IF(J50&gt;0,J50,I50)*J$3*(1-K50)*J$5/2000</f>
        <v>#VALUE!</v>
      </c>
      <c r="P50" s="20"/>
    </row>
    <row r="51" spans="1:16">
      <c r="A51" s="42" t="s">
        <v>84</v>
      </c>
      <c r="B51" s="100" t="str">
        <f>IFERROR(INDEX('Emission Factors'!$A$2:$CH$104,MATCH($A51,'Emission Factors'!$A$2:$A$104,0),MATCH(C$6,'Emission Factors'!$A$2:$CH$2,0)),"")</f>
        <v/>
      </c>
      <c r="C51" s="44"/>
      <c r="D51" s="44"/>
      <c r="E51" s="46" t="e">
        <f t="shared" si="8"/>
        <v>#VALUE!</v>
      </c>
      <c r="F51" s="46" t="e">
        <f t="shared" si="9"/>
        <v>#VALUE!</v>
      </c>
      <c r="G51" s="46" t="e">
        <f t="shared" si="10"/>
        <v>#VALUE!</v>
      </c>
      <c r="H51" s="48" t="e">
        <f t="shared" si="11"/>
        <v>#VALUE!</v>
      </c>
      <c r="I51" s="100" t="str">
        <f>IFERROR(INDEX('Emission Factors'!$A$2:$CH$104,MATCH($A51,'Emission Factors'!$A$2:$A$104,0),MATCH(J$6,'Emission Factors'!$A$2:$CH$2,0)),"")</f>
        <v/>
      </c>
      <c r="J51" s="87"/>
      <c r="K51" s="87"/>
      <c r="L51" s="46" t="e">
        <f t="shared" si="12"/>
        <v>#VALUE!</v>
      </c>
      <c r="M51" s="46" t="e">
        <f t="shared" si="13"/>
        <v>#VALUE!</v>
      </c>
      <c r="N51" s="46" t="e">
        <f t="shared" si="14"/>
        <v>#VALUE!</v>
      </c>
      <c r="O51" s="48" t="e">
        <f t="shared" si="15"/>
        <v>#VALUE!</v>
      </c>
      <c r="P51" s="20"/>
    </row>
    <row r="52" spans="1:16">
      <c r="A52" s="42" t="s">
        <v>87</v>
      </c>
      <c r="B52" s="100" t="str">
        <f>IFERROR(INDEX('Emission Factors'!$A$2:$CH$104,MATCH($A52,'Emission Factors'!$A$2:$A$104,0),MATCH(C$6,'Emission Factors'!$A$2:$CH$2,0)),"")</f>
        <v/>
      </c>
      <c r="C52" s="44"/>
      <c r="D52" s="44"/>
      <c r="E52" s="46" t="e">
        <f t="shared" si="8"/>
        <v>#VALUE!</v>
      </c>
      <c r="F52" s="46" t="e">
        <f t="shared" si="9"/>
        <v>#VALUE!</v>
      </c>
      <c r="G52" s="46" t="e">
        <f t="shared" si="10"/>
        <v>#VALUE!</v>
      </c>
      <c r="H52" s="48" t="e">
        <f t="shared" si="11"/>
        <v>#VALUE!</v>
      </c>
      <c r="I52" s="100" t="str">
        <f>IFERROR(INDEX('Emission Factors'!$A$2:$CH$104,MATCH($A52,'Emission Factors'!$A$2:$A$104,0),MATCH(J$6,'Emission Factors'!$A$2:$CH$2,0)),"")</f>
        <v/>
      </c>
      <c r="J52" s="87"/>
      <c r="K52" s="87"/>
      <c r="L52" s="46" t="e">
        <f t="shared" si="12"/>
        <v>#VALUE!</v>
      </c>
      <c r="M52" s="46" t="e">
        <f t="shared" si="13"/>
        <v>#VALUE!</v>
      </c>
      <c r="N52" s="46" t="e">
        <f t="shared" si="14"/>
        <v>#VALUE!</v>
      </c>
      <c r="O52" s="48" t="e">
        <f t="shared" si="15"/>
        <v>#VALUE!</v>
      </c>
      <c r="P52" s="20"/>
    </row>
    <row r="53" spans="1:16">
      <c r="A53" s="42" t="s">
        <v>89</v>
      </c>
      <c r="B53" s="100" t="str">
        <f>IFERROR(INDEX('Emission Factors'!$A$2:$CH$104,MATCH($A53,'Emission Factors'!$A$2:$A$104,0),MATCH(C$6,'Emission Factors'!$A$2:$CH$2,0)),"")</f>
        <v/>
      </c>
      <c r="C53" s="44"/>
      <c r="D53" s="44"/>
      <c r="E53" s="46" t="e">
        <f t="shared" si="8"/>
        <v>#VALUE!</v>
      </c>
      <c r="F53" s="46" t="e">
        <f t="shared" si="9"/>
        <v>#VALUE!</v>
      </c>
      <c r="G53" s="46" t="e">
        <f t="shared" si="10"/>
        <v>#VALUE!</v>
      </c>
      <c r="H53" s="48" t="e">
        <f t="shared" si="11"/>
        <v>#VALUE!</v>
      </c>
      <c r="I53" s="100" t="str">
        <f>IFERROR(INDEX('Emission Factors'!$A$2:$CH$104,MATCH($A53,'Emission Factors'!$A$2:$A$104,0),MATCH(J$6,'Emission Factors'!$A$2:$CH$2,0)),"")</f>
        <v/>
      </c>
      <c r="J53" s="87"/>
      <c r="K53" s="87"/>
      <c r="L53" s="46" t="e">
        <f t="shared" si="12"/>
        <v>#VALUE!</v>
      </c>
      <c r="M53" s="46" t="e">
        <f t="shared" si="13"/>
        <v>#VALUE!</v>
      </c>
      <c r="N53" s="46" t="e">
        <f t="shared" si="14"/>
        <v>#VALUE!</v>
      </c>
      <c r="O53" s="48" t="e">
        <f t="shared" si="15"/>
        <v>#VALUE!</v>
      </c>
      <c r="P53" s="20"/>
    </row>
    <row r="54" spans="1:16">
      <c r="A54" s="42" t="s">
        <v>90</v>
      </c>
      <c r="B54" s="100" t="str">
        <f>IFERROR(INDEX('Emission Factors'!$A$2:$CH$104,MATCH($A54,'Emission Factors'!$A$2:$A$104,0),MATCH(C$6,'Emission Factors'!$A$2:$CH$2,0)),"")</f>
        <v/>
      </c>
      <c r="C54" s="44"/>
      <c r="D54" s="44"/>
      <c r="E54" s="46" t="e">
        <f t="shared" si="8"/>
        <v>#VALUE!</v>
      </c>
      <c r="F54" s="46" t="e">
        <f t="shared" si="9"/>
        <v>#VALUE!</v>
      </c>
      <c r="G54" s="46" t="e">
        <f t="shared" si="10"/>
        <v>#VALUE!</v>
      </c>
      <c r="H54" s="48" t="e">
        <f t="shared" si="11"/>
        <v>#VALUE!</v>
      </c>
      <c r="I54" s="100" t="str">
        <f>IFERROR(INDEX('Emission Factors'!$A$2:$CH$104,MATCH($A54,'Emission Factors'!$A$2:$A$104,0),MATCH(J$6,'Emission Factors'!$A$2:$CH$2,0)),"")</f>
        <v/>
      </c>
      <c r="J54" s="87"/>
      <c r="K54" s="87"/>
      <c r="L54" s="46" t="e">
        <f t="shared" si="12"/>
        <v>#VALUE!</v>
      </c>
      <c r="M54" s="46" t="e">
        <f t="shared" si="13"/>
        <v>#VALUE!</v>
      </c>
      <c r="N54" s="46" t="e">
        <f t="shared" si="14"/>
        <v>#VALUE!</v>
      </c>
      <c r="O54" s="48" t="e">
        <f t="shared" si="15"/>
        <v>#VALUE!</v>
      </c>
      <c r="P54" s="20"/>
    </row>
    <row r="55" spans="1:16">
      <c r="A55" s="42" t="s">
        <v>179</v>
      </c>
      <c r="B55" s="100" t="str">
        <f>IFERROR(INDEX('Emission Factors'!$A$2:$CH$104,MATCH($A55,'Emission Factors'!$A$2:$A$104,0),MATCH(C$6,'Emission Factors'!$A$2:$CH$2,0)),"")</f>
        <v/>
      </c>
      <c r="C55" s="44"/>
      <c r="D55" s="44"/>
      <c r="E55" s="46" t="e">
        <f t="shared" si="8"/>
        <v>#VALUE!</v>
      </c>
      <c r="F55" s="46" t="e">
        <f t="shared" si="9"/>
        <v>#VALUE!</v>
      </c>
      <c r="G55" s="46" t="e">
        <f t="shared" si="10"/>
        <v>#VALUE!</v>
      </c>
      <c r="H55" s="48" t="e">
        <f t="shared" si="11"/>
        <v>#VALUE!</v>
      </c>
      <c r="I55" s="100" t="str">
        <f>IFERROR(INDEX('Emission Factors'!$A$2:$CH$104,MATCH($A55,'Emission Factors'!$A$2:$A$104,0),MATCH(J$6,'Emission Factors'!$A$2:$CH$2,0)),"")</f>
        <v/>
      </c>
      <c r="J55" s="87"/>
      <c r="K55" s="87"/>
      <c r="L55" s="46" t="e">
        <f t="shared" si="12"/>
        <v>#VALUE!</v>
      </c>
      <c r="M55" s="46" t="e">
        <f t="shared" si="13"/>
        <v>#VALUE!</v>
      </c>
      <c r="N55" s="46" t="e">
        <f t="shared" si="14"/>
        <v>#VALUE!</v>
      </c>
      <c r="O55" s="48" t="e">
        <f t="shared" si="15"/>
        <v>#VALUE!</v>
      </c>
      <c r="P55" s="20"/>
    </row>
    <row r="56" spans="1:16">
      <c r="A56" s="42" t="s">
        <v>91</v>
      </c>
      <c r="B56" s="100" t="str">
        <f>IFERROR(INDEX('Emission Factors'!$A$2:$CH$104,MATCH($A56,'Emission Factors'!$A$2:$A$104,0),MATCH(C$6,'Emission Factors'!$A$2:$CH$2,0)),"")</f>
        <v/>
      </c>
      <c r="C56" s="44"/>
      <c r="D56" s="44"/>
      <c r="E56" s="46" t="e">
        <f t="shared" si="8"/>
        <v>#VALUE!</v>
      </c>
      <c r="F56" s="46" t="e">
        <f t="shared" si="9"/>
        <v>#VALUE!</v>
      </c>
      <c r="G56" s="46" t="e">
        <f t="shared" si="10"/>
        <v>#VALUE!</v>
      </c>
      <c r="H56" s="48" t="e">
        <f t="shared" si="11"/>
        <v>#VALUE!</v>
      </c>
      <c r="I56" s="100" t="str">
        <f>IFERROR(INDEX('Emission Factors'!$A$2:$CH$104,MATCH($A56,'Emission Factors'!$A$2:$A$104,0),MATCH(J$6,'Emission Factors'!$A$2:$CH$2,0)),"")</f>
        <v/>
      </c>
      <c r="J56" s="87"/>
      <c r="K56" s="87"/>
      <c r="L56" s="46" t="e">
        <f t="shared" si="12"/>
        <v>#VALUE!</v>
      </c>
      <c r="M56" s="46" t="e">
        <f t="shared" si="13"/>
        <v>#VALUE!</v>
      </c>
      <c r="N56" s="46" t="e">
        <f t="shared" si="14"/>
        <v>#VALUE!</v>
      </c>
      <c r="O56" s="48" t="e">
        <f t="shared" si="15"/>
        <v>#VALUE!</v>
      </c>
      <c r="P56" s="20"/>
    </row>
    <row r="57" spans="1:16">
      <c r="A57" s="42" t="s">
        <v>93</v>
      </c>
      <c r="B57" s="100" t="str">
        <f>IFERROR(INDEX('Emission Factors'!$A$2:$CH$104,MATCH($A57,'Emission Factors'!$A$2:$A$104,0),MATCH(C$6,'Emission Factors'!$A$2:$CH$2,0)),"")</f>
        <v/>
      </c>
      <c r="C57" s="44"/>
      <c r="D57" s="44"/>
      <c r="E57" s="46" t="e">
        <f t="shared" si="8"/>
        <v>#VALUE!</v>
      </c>
      <c r="F57" s="46" t="e">
        <f t="shared" si="9"/>
        <v>#VALUE!</v>
      </c>
      <c r="G57" s="46" t="e">
        <f t="shared" si="10"/>
        <v>#VALUE!</v>
      </c>
      <c r="H57" s="48" t="e">
        <f t="shared" si="11"/>
        <v>#VALUE!</v>
      </c>
      <c r="I57" s="100" t="str">
        <f>IFERROR(INDEX('Emission Factors'!$A$2:$CH$104,MATCH($A57,'Emission Factors'!$A$2:$A$104,0),MATCH(J$6,'Emission Factors'!$A$2:$CH$2,0)),"")</f>
        <v/>
      </c>
      <c r="J57" s="87"/>
      <c r="K57" s="87"/>
      <c r="L57" s="46" t="e">
        <f t="shared" si="12"/>
        <v>#VALUE!</v>
      </c>
      <c r="M57" s="46" t="e">
        <f t="shared" si="13"/>
        <v>#VALUE!</v>
      </c>
      <c r="N57" s="46" t="e">
        <f t="shared" si="14"/>
        <v>#VALUE!</v>
      </c>
      <c r="O57" s="48" t="e">
        <f t="shared" si="15"/>
        <v>#VALUE!</v>
      </c>
      <c r="P57" s="20"/>
    </row>
    <row r="58" spans="1:16">
      <c r="A58" s="42" t="s">
        <v>94</v>
      </c>
      <c r="B58" s="100" t="str">
        <f>IFERROR(INDEX('Emission Factors'!$A$2:$CH$104,MATCH($A58,'Emission Factors'!$A$2:$A$104,0),MATCH(C$6,'Emission Factors'!$A$2:$CH$2,0)),"")</f>
        <v/>
      </c>
      <c r="C58" s="44"/>
      <c r="D58" s="44"/>
      <c r="E58" s="46" t="e">
        <f t="shared" si="8"/>
        <v>#VALUE!</v>
      </c>
      <c r="F58" s="46" t="e">
        <f t="shared" si="9"/>
        <v>#VALUE!</v>
      </c>
      <c r="G58" s="46" t="e">
        <f t="shared" si="10"/>
        <v>#VALUE!</v>
      </c>
      <c r="H58" s="48" t="e">
        <f t="shared" si="11"/>
        <v>#VALUE!</v>
      </c>
      <c r="I58" s="100" t="str">
        <f>IFERROR(INDEX('Emission Factors'!$A$2:$CH$104,MATCH($A58,'Emission Factors'!$A$2:$A$104,0),MATCH(J$6,'Emission Factors'!$A$2:$CH$2,0)),"")</f>
        <v/>
      </c>
      <c r="J58" s="87"/>
      <c r="K58" s="87"/>
      <c r="L58" s="46" t="e">
        <f t="shared" si="12"/>
        <v>#VALUE!</v>
      </c>
      <c r="M58" s="46" t="e">
        <f t="shared" si="13"/>
        <v>#VALUE!</v>
      </c>
      <c r="N58" s="46" t="e">
        <f t="shared" si="14"/>
        <v>#VALUE!</v>
      </c>
      <c r="O58" s="48" t="e">
        <f t="shared" si="15"/>
        <v>#VALUE!</v>
      </c>
      <c r="P58" s="20"/>
    </row>
    <row r="59" spans="1:16">
      <c r="A59" s="42" t="s">
        <v>96</v>
      </c>
      <c r="B59" s="100" t="str">
        <f>IFERROR(INDEX('Emission Factors'!$A$2:$CH$104,MATCH($A59,'Emission Factors'!$A$2:$A$104,0),MATCH(C$6,'Emission Factors'!$A$2:$CH$2,0)),"")</f>
        <v/>
      </c>
      <c r="C59" s="44"/>
      <c r="D59" s="44"/>
      <c r="E59" s="46" t="e">
        <f t="shared" si="8"/>
        <v>#VALUE!</v>
      </c>
      <c r="F59" s="46" t="e">
        <f t="shared" si="9"/>
        <v>#VALUE!</v>
      </c>
      <c r="G59" s="46" t="e">
        <f t="shared" si="10"/>
        <v>#VALUE!</v>
      </c>
      <c r="H59" s="48" t="e">
        <f t="shared" si="11"/>
        <v>#VALUE!</v>
      </c>
      <c r="I59" s="100" t="str">
        <f>IFERROR(INDEX('Emission Factors'!$A$2:$CH$104,MATCH($A59,'Emission Factors'!$A$2:$A$104,0),MATCH(J$6,'Emission Factors'!$A$2:$CH$2,0)),"")</f>
        <v/>
      </c>
      <c r="J59" s="87"/>
      <c r="K59" s="87"/>
      <c r="L59" s="46" t="e">
        <f t="shared" si="12"/>
        <v>#VALUE!</v>
      </c>
      <c r="M59" s="46" t="e">
        <f t="shared" si="13"/>
        <v>#VALUE!</v>
      </c>
      <c r="N59" s="46" t="e">
        <f t="shared" si="14"/>
        <v>#VALUE!</v>
      </c>
      <c r="O59" s="48" t="e">
        <f t="shared" si="15"/>
        <v>#VALUE!</v>
      </c>
      <c r="P59" s="20"/>
    </row>
    <row r="60" spans="1:16">
      <c r="A60" s="42" t="s">
        <v>98</v>
      </c>
      <c r="B60" s="100" t="str">
        <f>IFERROR(INDEX('Emission Factors'!$A$2:$CH$104,MATCH($A60,'Emission Factors'!$A$2:$A$104,0),MATCH(C$6,'Emission Factors'!$A$2:$CH$2,0)),"")</f>
        <v/>
      </c>
      <c r="C60" s="44"/>
      <c r="D60" s="44"/>
      <c r="E60" s="46" t="e">
        <f t="shared" si="8"/>
        <v>#VALUE!</v>
      </c>
      <c r="F60" s="46" t="e">
        <f t="shared" si="9"/>
        <v>#VALUE!</v>
      </c>
      <c r="G60" s="46" t="e">
        <f t="shared" si="10"/>
        <v>#VALUE!</v>
      </c>
      <c r="H60" s="48" t="e">
        <f t="shared" si="11"/>
        <v>#VALUE!</v>
      </c>
      <c r="I60" s="100" t="str">
        <f>IFERROR(INDEX('Emission Factors'!$A$2:$CH$104,MATCH($A60,'Emission Factors'!$A$2:$A$104,0),MATCH(J$6,'Emission Factors'!$A$2:$CH$2,0)),"")</f>
        <v/>
      </c>
      <c r="J60" s="87"/>
      <c r="K60" s="87"/>
      <c r="L60" s="46" t="e">
        <f t="shared" si="12"/>
        <v>#VALUE!</v>
      </c>
      <c r="M60" s="46" t="e">
        <f t="shared" si="13"/>
        <v>#VALUE!</v>
      </c>
      <c r="N60" s="46" t="e">
        <f t="shared" si="14"/>
        <v>#VALUE!</v>
      </c>
      <c r="O60" s="48" t="e">
        <f t="shared" si="15"/>
        <v>#VALUE!</v>
      </c>
      <c r="P60" s="20"/>
    </row>
    <row r="61" spans="1:16" ht="15.75" thickBot="1">
      <c r="A61" s="49" t="s">
        <v>99</v>
      </c>
      <c r="B61" s="104" t="str">
        <f>IFERROR(INDEX('Emission Factors'!$A$2:$CH$104,MATCH($A61,'Emission Factors'!$A$2:$A$104,0),MATCH(C$6,'Emission Factors'!$A$2:$CH$2,0)),"")</f>
        <v/>
      </c>
      <c r="C61" s="57"/>
      <c r="D61" s="57"/>
      <c r="E61" s="59" t="e">
        <f t="shared" si="8"/>
        <v>#VALUE!</v>
      </c>
      <c r="F61" s="59" t="e">
        <f t="shared" si="9"/>
        <v>#VALUE!</v>
      </c>
      <c r="G61" s="59" t="e">
        <f t="shared" si="10"/>
        <v>#VALUE!</v>
      </c>
      <c r="H61" s="61" t="e">
        <f t="shared" si="11"/>
        <v>#VALUE!</v>
      </c>
      <c r="I61" s="104" t="str">
        <f>IFERROR(INDEX('Emission Factors'!$A$2:$CH$104,MATCH($A61,'Emission Factors'!$A$2:$A$104,0),MATCH(J$6,'Emission Factors'!$A$2:$CH$2,0)),"")</f>
        <v/>
      </c>
      <c r="J61" s="89"/>
      <c r="K61" s="89"/>
      <c r="L61" s="59" t="e">
        <f t="shared" si="12"/>
        <v>#VALUE!</v>
      </c>
      <c r="M61" s="59" t="e">
        <f t="shared" si="13"/>
        <v>#VALUE!</v>
      </c>
      <c r="N61" s="59" t="e">
        <f t="shared" si="14"/>
        <v>#VALUE!</v>
      </c>
      <c r="O61" s="61" t="e">
        <f t="shared" si="15"/>
        <v>#VALUE!</v>
      </c>
      <c r="P61" s="20"/>
    </row>
    <row r="62" spans="1:16" s="91" customFormat="1" ht="12.75">
      <c r="A62" s="81"/>
      <c r="B62" s="79" t="s">
        <v>209</v>
      </c>
      <c r="C62" s="81"/>
      <c r="D62" s="81"/>
      <c r="E62" s="81"/>
      <c r="F62" s="81"/>
      <c r="G62" s="81"/>
      <c r="H62" s="81"/>
      <c r="I62" s="79" t="s">
        <v>209</v>
      </c>
      <c r="J62" s="81"/>
      <c r="K62" s="81"/>
      <c r="L62" s="81"/>
      <c r="M62" s="81"/>
      <c r="N62" s="81"/>
      <c r="O62" s="81"/>
      <c r="P62" s="81"/>
    </row>
    <row r="63" spans="1:16">
      <c r="A63" s="20"/>
      <c r="B63" s="196"/>
      <c r="C63" s="197"/>
      <c r="D63" s="197"/>
      <c r="E63" s="197"/>
      <c r="F63" s="197"/>
      <c r="G63" s="197"/>
      <c r="H63" s="197"/>
      <c r="I63" s="196"/>
      <c r="J63" s="68"/>
      <c r="K63" s="68"/>
      <c r="L63" s="68"/>
      <c r="M63" s="68"/>
      <c r="N63" s="68"/>
      <c r="O63" s="68"/>
      <c r="P63" s="68"/>
    </row>
    <row r="64" spans="1:16">
      <c r="A64" s="20"/>
      <c r="B64" s="68"/>
      <c r="C64" s="68"/>
      <c r="D64" s="68"/>
      <c r="E64" s="68"/>
      <c r="F64" s="68"/>
      <c r="G64" s="68"/>
      <c r="H64" s="68"/>
      <c r="I64" s="68"/>
      <c r="J64" s="68"/>
      <c r="K64" s="68"/>
      <c r="L64" s="68"/>
      <c r="M64" s="68"/>
      <c r="N64" s="68"/>
      <c r="O64" s="68"/>
      <c r="P64" s="68"/>
    </row>
    <row r="65" spans="1:16">
      <c r="A65" s="107"/>
      <c r="B65" s="80" t="s">
        <v>222</v>
      </c>
      <c r="C65" s="81"/>
      <c r="D65" s="20"/>
      <c r="E65" s="20"/>
      <c r="F65" s="20"/>
      <c r="G65" s="20"/>
      <c r="H65" s="20"/>
      <c r="I65" s="72"/>
      <c r="J65" s="72"/>
      <c r="K65" s="72"/>
      <c r="L65" s="72"/>
      <c r="M65" s="72"/>
      <c r="N65" s="72"/>
      <c r="O65" s="72"/>
      <c r="P65" s="72"/>
    </row>
    <row r="66" spans="1:16" ht="15" customHeight="1">
      <c r="A66" s="107"/>
      <c r="B66" s="73" t="s">
        <v>238</v>
      </c>
      <c r="C66" s="73"/>
      <c r="D66" s="73"/>
      <c r="E66" s="73"/>
      <c r="F66" s="73"/>
      <c r="G66" s="73"/>
      <c r="H66" s="73"/>
      <c r="I66" s="72"/>
      <c r="J66" s="72"/>
      <c r="K66" s="72"/>
      <c r="L66" s="72"/>
      <c r="M66" s="72"/>
      <c r="N66" s="72"/>
      <c r="O66" s="72"/>
      <c r="P66" s="72"/>
    </row>
    <row r="67" spans="1:16" ht="15" customHeight="1">
      <c r="A67" s="107"/>
      <c r="B67" s="73" t="s">
        <v>259</v>
      </c>
      <c r="C67" s="73"/>
      <c r="D67" s="73"/>
      <c r="E67" s="73"/>
      <c r="F67" s="73"/>
      <c r="G67" s="73"/>
      <c r="H67" s="73"/>
      <c r="I67" s="72"/>
      <c r="J67" s="72"/>
      <c r="K67" s="72"/>
      <c r="L67" s="72"/>
      <c r="M67" s="72"/>
      <c r="N67" s="72"/>
      <c r="O67" s="72"/>
      <c r="P67" s="72"/>
    </row>
    <row r="68" spans="1:16">
      <c r="A68" s="133"/>
      <c r="B68" s="73"/>
      <c r="C68" s="73"/>
      <c r="D68" s="73"/>
      <c r="E68" s="73"/>
      <c r="F68" s="73"/>
      <c r="G68" s="73"/>
      <c r="H68" s="73"/>
      <c r="I68" s="27"/>
      <c r="J68" s="27"/>
      <c r="K68" s="27"/>
      <c r="L68" s="27"/>
      <c r="M68" s="27"/>
      <c r="N68" s="27"/>
      <c r="O68" s="27"/>
      <c r="P68" s="27"/>
    </row>
    <row r="69" spans="1:16">
      <c r="A69" s="80" t="s">
        <v>107</v>
      </c>
      <c r="B69" s="20"/>
      <c r="C69" s="20"/>
      <c r="D69" s="20"/>
      <c r="E69" s="20"/>
      <c r="F69" s="20"/>
      <c r="G69" s="20"/>
      <c r="H69" s="20"/>
      <c r="I69" s="20"/>
      <c r="J69" s="20"/>
      <c r="K69" s="20"/>
      <c r="L69" s="20"/>
      <c r="M69" s="20"/>
      <c r="N69" s="20"/>
      <c r="O69" s="20"/>
      <c r="P69" s="20"/>
    </row>
    <row r="70" spans="1:16">
      <c r="A70" s="125" t="s">
        <v>145</v>
      </c>
      <c r="B70" s="20"/>
      <c r="C70" s="20"/>
      <c r="D70" s="20"/>
      <c r="E70" s="20"/>
      <c r="F70" s="20"/>
      <c r="G70" s="20"/>
      <c r="H70" s="20"/>
      <c r="I70" s="20"/>
      <c r="J70" s="20"/>
      <c r="K70" s="20"/>
      <c r="L70" s="20"/>
      <c r="M70" s="20"/>
      <c r="N70" s="20"/>
      <c r="O70" s="20"/>
      <c r="P70" s="20"/>
    </row>
    <row r="71" spans="1:16">
      <c r="A71" s="126" t="s">
        <v>146</v>
      </c>
      <c r="B71" s="20"/>
      <c r="C71" s="20"/>
      <c r="D71" s="20"/>
      <c r="E71" s="20"/>
      <c r="F71" s="20"/>
      <c r="G71" s="20"/>
      <c r="H71" s="20"/>
      <c r="I71" s="20"/>
      <c r="J71" s="20"/>
      <c r="K71" s="20"/>
      <c r="L71" s="20"/>
      <c r="M71" s="20"/>
      <c r="N71" s="20"/>
      <c r="O71" s="20"/>
      <c r="P71" s="20"/>
    </row>
    <row r="72" spans="1:16">
      <c r="A72" s="125" t="s">
        <v>147</v>
      </c>
      <c r="B72" s="20"/>
      <c r="C72" s="20"/>
      <c r="D72" s="20"/>
      <c r="E72" s="20"/>
      <c r="F72" s="20"/>
      <c r="G72" s="20"/>
      <c r="H72" s="20"/>
      <c r="I72" s="20"/>
      <c r="J72" s="20"/>
      <c r="K72" s="20"/>
      <c r="L72" s="20"/>
      <c r="M72" s="20"/>
      <c r="N72" s="20"/>
      <c r="O72" s="20"/>
      <c r="P72" s="20"/>
    </row>
    <row r="73" spans="1:16">
      <c r="A73" s="126" t="s">
        <v>148</v>
      </c>
      <c r="B73" s="20"/>
      <c r="C73" s="20"/>
      <c r="D73" s="20"/>
      <c r="E73" s="20"/>
      <c r="F73" s="20"/>
      <c r="G73" s="20"/>
      <c r="H73" s="20"/>
      <c r="I73" s="20"/>
      <c r="J73" s="20"/>
      <c r="K73" s="20"/>
      <c r="L73" s="20"/>
      <c r="M73" s="20"/>
      <c r="N73" s="20"/>
      <c r="O73" s="20"/>
      <c r="P73" s="20"/>
    </row>
    <row r="74" spans="1:16">
      <c r="A74" s="125" t="s">
        <v>149</v>
      </c>
      <c r="B74" s="20"/>
      <c r="C74" s="20"/>
      <c r="D74" s="20"/>
      <c r="E74" s="20"/>
      <c r="F74" s="20"/>
      <c r="G74" s="20"/>
      <c r="H74" s="20"/>
      <c r="I74" s="20"/>
      <c r="J74" s="20"/>
      <c r="K74" s="20"/>
      <c r="L74" s="20"/>
      <c r="M74" s="20"/>
      <c r="N74" s="20"/>
      <c r="O74" s="20"/>
      <c r="P74" s="20"/>
    </row>
    <row r="75" spans="1:16">
      <c r="A75" s="126" t="s">
        <v>150</v>
      </c>
      <c r="B75" s="20"/>
      <c r="C75" s="20"/>
      <c r="D75" s="20"/>
      <c r="E75" s="20"/>
      <c r="F75" s="20"/>
      <c r="G75" s="20"/>
      <c r="H75" s="20"/>
      <c r="I75" s="20"/>
      <c r="J75" s="20"/>
      <c r="K75" s="20"/>
      <c r="L75" s="20"/>
      <c r="M75" s="20"/>
      <c r="N75" s="20"/>
      <c r="O75" s="20"/>
      <c r="P75" s="20"/>
    </row>
    <row r="76" spans="1:16">
      <c r="A76" s="125" t="s">
        <v>151</v>
      </c>
      <c r="B76" s="20"/>
      <c r="C76" s="20"/>
      <c r="D76" s="20"/>
      <c r="E76" s="20"/>
      <c r="F76" s="20"/>
      <c r="G76" s="20"/>
      <c r="H76" s="20"/>
      <c r="I76" s="20"/>
      <c r="J76" s="20"/>
      <c r="K76" s="20"/>
      <c r="L76" s="20"/>
      <c r="M76" s="20"/>
      <c r="N76" s="20"/>
      <c r="O76" s="20"/>
      <c r="P76" s="20"/>
    </row>
    <row r="77" spans="1:16">
      <c r="A77" s="126" t="s">
        <v>167</v>
      </c>
      <c r="B77" s="20"/>
      <c r="C77" s="20"/>
      <c r="D77" s="20"/>
      <c r="E77" s="20"/>
      <c r="F77" s="20"/>
      <c r="G77" s="20"/>
      <c r="H77" s="20"/>
      <c r="I77" s="20"/>
      <c r="J77" s="20"/>
      <c r="K77" s="20"/>
      <c r="L77" s="20"/>
      <c r="M77" s="20"/>
      <c r="N77" s="20"/>
      <c r="O77" s="20"/>
      <c r="P77" s="20"/>
    </row>
    <row r="78" spans="1:16">
      <c r="A78" s="125" t="s">
        <v>168</v>
      </c>
      <c r="B78" s="20"/>
      <c r="C78" s="20"/>
      <c r="D78" s="20"/>
      <c r="E78" s="20"/>
      <c r="F78" s="20"/>
      <c r="G78" s="20"/>
      <c r="H78" s="20"/>
      <c r="I78" s="20"/>
      <c r="J78" s="20"/>
      <c r="K78" s="20"/>
      <c r="L78" s="20"/>
      <c r="M78" s="20"/>
      <c r="N78" s="20"/>
      <c r="O78" s="20"/>
      <c r="P78" s="20"/>
    </row>
    <row r="79" spans="1:16">
      <c r="A79" s="126" t="s">
        <v>169</v>
      </c>
      <c r="B79" s="20"/>
      <c r="C79" s="20"/>
      <c r="D79" s="20"/>
      <c r="E79" s="20"/>
      <c r="F79" s="20"/>
      <c r="G79" s="20"/>
      <c r="H79" s="20"/>
      <c r="I79" s="20"/>
      <c r="J79" s="20"/>
      <c r="K79" s="20"/>
      <c r="L79" s="20"/>
      <c r="M79" s="20"/>
      <c r="N79" s="20"/>
      <c r="O79" s="20"/>
      <c r="P79" s="20"/>
    </row>
    <row r="80" spans="1:16">
      <c r="A80" s="125" t="s">
        <v>170</v>
      </c>
      <c r="B80" s="20"/>
      <c r="C80" s="20"/>
      <c r="D80" s="20"/>
      <c r="E80" s="20"/>
      <c r="F80" s="20"/>
      <c r="G80" s="20"/>
      <c r="H80" s="20"/>
      <c r="I80" s="20"/>
      <c r="J80" s="20"/>
      <c r="K80" s="20"/>
      <c r="L80" s="20"/>
      <c r="M80" s="20"/>
      <c r="N80" s="20"/>
      <c r="O80" s="20"/>
      <c r="P80" s="20"/>
    </row>
    <row r="81" spans="1:16">
      <c r="A81" s="126" t="s">
        <v>171</v>
      </c>
      <c r="B81" s="20"/>
      <c r="C81" s="20"/>
      <c r="D81" s="20"/>
      <c r="E81" s="20"/>
      <c r="F81" s="20"/>
      <c r="G81" s="20"/>
      <c r="H81" s="20"/>
      <c r="I81" s="20"/>
      <c r="J81" s="20"/>
      <c r="K81" s="20"/>
      <c r="L81" s="20"/>
      <c r="M81" s="20"/>
      <c r="N81" s="20"/>
      <c r="O81" s="20"/>
      <c r="P81" s="20"/>
    </row>
    <row r="82" spans="1:16">
      <c r="A82" s="125" t="s">
        <v>172</v>
      </c>
      <c r="B82" s="20"/>
      <c r="C82" s="20"/>
      <c r="D82" s="20"/>
      <c r="E82" s="20"/>
      <c r="F82" s="20"/>
      <c r="G82" s="20"/>
      <c r="H82" s="20"/>
      <c r="I82" s="20"/>
      <c r="J82" s="20"/>
      <c r="K82" s="20"/>
      <c r="L82" s="20"/>
      <c r="M82" s="20"/>
      <c r="N82" s="20"/>
      <c r="O82" s="20"/>
      <c r="P82" s="20"/>
    </row>
    <row r="83" spans="1:16">
      <c r="A83" s="126" t="s">
        <v>289</v>
      </c>
      <c r="B83" s="20"/>
      <c r="C83" s="20"/>
      <c r="D83" s="20"/>
      <c r="E83" s="20"/>
      <c r="F83" s="20"/>
      <c r="G83" s="20"/>
      <c r="H83" s="20"/>
      <c r="I83" s="20"/>
      <c r="J83" s="20"/>
      <c r="K83" s="20"/>
      <c r="L83" s="20"/>
      <c r="M83" s="20"/>
      <c r="N83" s="20"/>
      <c r="O83" s="20"/>
      <c r="P83" s="20"/>
    </row>
    <row r="84" spans="1:16">
      <c r="A84" s="125" t="s">
        <v>290</v>
      </c>
      <c r="B84" s="20"/>
      <c r="C84" s="20"/>
      <c r="D84" s="20"/>
      <c r="E84" s="20"/>
      <c r="F84" s="20"/>
      <c r="G84" s="20"/>
      <c r="H84" s="20"/>
      <c r="I84" s="20"/>
      <c r="J84" s="20"/>
      <c r="K84" s="20"/>
      <c r="L84" s="20"/>
      <c r="M84" s="20"/>
      <c r="N84" s="20"/>
      <c r="O84" s="20"/>
      <c r="P84" s="20"/>
    </row>
    <row r="85" spans="1:16">
      <c r="A85" s="20"/>
      <c r="B85" s="20"/>
      <c r="C85" s="20"/>
      <c r="D85" s="20"/>
      <c r="E85" s="20"/>
      <c r="F85" s="20"/>
      <c r="G85" s="20"/>
      <c r="H85" s="20"/>
      <c r="I85" s="20"/>
      <c r="J85" s="20"/>
      <c r="K85" s="20"/>
      <c r="L85" s="20"/>
      <c r="M85" s="20"/>
      <c r="N85" s="20"/>
      <c r="O85" s="20"/>
      <c r="P85" s="20"/>
    </row>
  </sheetData>
  <sheetProtection algorithmName="SHA-512" hashValue="cz7Js/0+477mkB8X+XJaiWKlVe0ZUIrXYkk52eYbGQbrzgwzldU1ar5lXPOZmXaq9aD6DkPSiH6/Mhry6Khi7Q==" saltValue="ciaarzTpmjqH+kuwwDSM4A==" spinCount="100000" sheet="1" insertColumns="0" insertRows="0" deleteColumns="0" deleteRows="0"/>
  <dataValidations count="1">
    <dataValidation type="list" allowBlank="1" showInputMessage="1" showErrorMessage="1" sqref="C6 J6" xr:uid="{64779A98-F7C1-4B57-A4D3-14201ED3DD87}">
      <formula1>$A$70:$A$84</formula1>
    </dataValidation>
  </dataValidations>
  <pageMargins left="0.7" right="0.7" top="0.75" bottom="0.75" header="0.3" footer="0.3"/>
  <pageSetup paperSize="5" scale="37" pageOrder="overThenDown" orientation="landscape"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30C8-6267-41BA-BD5C-018B04B0BB17}">
  <dimension ref="A1:GJ131"/>
  <sheetViews>
    <sheetView zoomScaleNormal="100" workbookViewId="0">
      <pane xSplit="1" topLeftCell="B1" activePane="topRight" state="frozen"/>
      <selection activeCell="A120" sqref="A120"/>
      <selection pane="topRight" activeCell="B3" sqref="B3"/>
    </sheetView>
  </sheetViews>
  <sheetFormatPr defaultColWidth="9.140625" defaultRowHeight="15"/>
  <cols>
    <col min="1" max="1" width="48" style="6" bestFit="1" customWidth="1"/>
    <col min="2" max="2" width="20.140625" style="6" bestFit="1" customWidth="1"/>
    <col min="3" max="90" width="20.5703125" style="6" customWidth="1"/>
    <col min="91" max="16384" width="9.140625" style="6"/>
  </cols>
  <sheetData>
    <row r="1" spans="1:86" s="5" customFormat="1" ht="19.5" thickBot="1">
      <c r="A1" s="135" t="s">
        <v>261</v>
      </c>
      <c r="B1" s="216" t="s">
        <v>282</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8"/>
      <c r="AM1" s="219" t="s">
        <v>280</v>
      </c>
      <c r="AN1" s="220"/>
      <c r="AO1" s="220"/>
      <c r="AP1" s="221"/>
      <c r="AQ1" s="222" t="s">
        <v>240</v>
      </c>
      <c r="AR1" s="223"/>
      <c r="AS1" s="223"/>
      <c r="AT1" s="223"/>
      <c r="AU1" s="223"/>
      <c r="AV1" s="223"/>
      <c r="AW1" s="223"/>
      <c r="AX1" s="223"/>
      <c r="AY1" s="223"/>
      <c r="AZ1" s="223"/>
      <c r="BA1" s="223"/>
      <c r="BB1" s="223"/>
      <c r="BC1" s="223"/>
      <c r="BD1" s="223"/>
      <c r="BE1" s="223"/>
      <c r="BF1" s="216" t="s">
        <v>241</v>
      </c>
      <c r="BG1" s="217"/>
      <c r="BH1" s="217"/>
      <c r="BI1" s="217"/>
      <c r="BJ1" s="217"/>
      <c r="BK1" s="217"/>
      <c r="BL1" s="217"/>
      <c r="BM1" s="217"/>
      <c r="BN1" s="217"/>
      <c r="BO1" s="218"/>
      <c r="BP1" s="216" t="s">
        <v>287</v>
      </c>
      <c r="BQ1" s="217"/>
      <c r="BR1" s="217"/>
      <c r="BS1" s="218"/>
      <c r="BT1" s="214" t="s">
        <v>242</v>
      </c>
      <c r="BU1" s="215"/>
      <c r="BV1" s="215"/>
      <c r="BW1" s="215"/>
      <c r="BX1" s="215"/>
      <c r="BY1" s="215"/>
      <c r="BZ1" s="215"/>
      <c r="CA1" s="215"/>
      <c r="CB1" s="215"/>
      <c r="CC1" s="215"/>
      <c r="CD1" s="215"/>
      <c r="CE1" s="215"/>
      <c r="CF1" s="215"/>
      <c r="CG1" s="215"/>
      <c r="CH1" s="215"/>
    </row>
    <row r="2" spans="1:86" s="166" customFormat="1" ht="49.5" thickBot="1">
      <c r="A2" s="151"/>
      <c r="B2" s="152" t="s">
        <v>284</v>
      </c>
      <c r="C2" s="153" t="s">
        <v>100</v>
      </c>
      <c r="D2" s="153" t="s">
        <v>276</v>
      </c>
      <c r="E2" s="153" t="s">
        <v>263</v>
      </c>
      <c r="F2" s="153" t="s">
        <v>108</v>
      </c>
      <c r="G2" s="153" t="s">
        <v>109</v>
      </c>
      <c r="H2" s="153" t="s">
        <v>110</v>
      </c>
      <c r="I2" s="153" t="s">
        <v>111</v>
      </c>
      <c r="J2" s="153" t="s">
        <v>112</v>
      </c>
      <c r="K2" s="153" t="s">
        <v>113</v>
      </c>
      <c r="L2" s="153" t="s">
        <v>285</v>
      </c>
      <c r="M2" s="153" t="s">
        <v>286</v>
      </c>
      <c r="N2" s="153" t="s">
        <v>264</v>
      </c>
      <c r="O2" s="153" t="s">
        <v>114</v>
      </c>
      <c r="P2" s="153" t="s">
        <v>115</v>
      </c>
      <c r="Q2" s="153" t="s">
        <v>116</v>
      </c>
      <c r="R2" s="153" t="s">
        <v>117</v>
      </c>
      <c r="S2" s="154" t="s">
        <v>118</v>
      </c>
      <c r="T2" s="154" t="s">
        <v>153</v>
      </c>
      <c r="U2" s="154" t="s">
        <v>154</v>
      </c>
      <c r="V2" s="154" t="s">
        <v>119</v>
      </c>
      <c r="W2" s="154" t="s">
        <v>155</v>
      </c>
      <c r="X2" s="154" t="s">
        <v>156</v>
      </c>
      <c r="Y2" s="154" t="s">
        <v>157</v>
      </c>
      <c r="Z2" s="154" t="s">
        <v>158</v>
      </c>
      <c r="AA2" s="154" t="s">
        <v>265</v>
      </c>
      <c r="AB2" s="154" t="s">
        <v>266</v>
      </c>
      <c r="AC2" s="154" t="s">
        <v>159</v>
      </c>
      <c r="AD2" s="154" t="s">
        <v>160</v>
      </c>
      <c r="AE2" s="154" t="s">
        <v>161</v>
      </c>
      <c r="AF2" s="154" t="s">
        <v>162</v>
      </c>
      <c r="AG2" s="154" t="s">
        <v>163</v>
      </c>
      <c r="AH2" s="154" t="s">
        <v>267</v>
      </c>
      <c r="AI2" s="154" t="s">
        <v>164</v>
      </c>
      <c r="AJ2" s="154" t="s">
        <v>268</v>
      </c>
      <c r="AK2" s="155" t="s">
        <v>165</v>
      </c>
      <c r="AL2" s="156" t="s">
        <v>166</v>
      </c>
      <c r="AM2" s="157" t="s">
        <v>141</v>
      </c>
      <c r="AN2" s="157" t="s">
        <v>142</v>
      </c>
      <c r="AO2" s="157" t="s">
        <v>143</v>
      </c>
      <c r="AP2" s="158" t="s">
        <v>144</v>
      </c>
      <c r="AQ2" s="152" t="s">
        <v>120</v>
      </c>
      <c r="AR2" s="153" t="s">
        <v>269</v>
      </c>
      <c r="AS2" s="153" t="s">
        <v>121</v>
      </c>
      <c r="AT2" s="153" t="s">
        <v>270</v>
      </c>
      <c r="AU2" s="153" t="s">
        <v>122</v>
      </c>
      <c r="AV2" s="153" t="s">
        <v>123</v>
      </c>
      <c r="AW2" s="153" t="s">
        <v>124</v>
      </c>
      <c r="AX2" s="153" t="s">
        <v>125</v>
      </c>
      <c r="AY2" s="153" t="s">
        <v>126</v>
      </c>
      <c r="AZ2" s="153" t="s">
        <v>127</v>
      </c>
      <c r="BA2" s="153" t="s">
        <v>128</v>
      </c>
      <c r="BB2" s="153" t="s">
        <v>129</v>
      </c>
      <c r="BC2" s="153" t="s">
        <v>130</v>
      </c>
      <c r="BD2" s="153" t="s">
        <v>131</v>
      </c>
      <c r="BE2" s="159" t="s">
        <v>132</v>
      </c>
      <c r="BF2" s="160" t="s">
        <v>271</v>
      </c>
      <c r="BG2" s="161" t="s">
        <v>272</v>
      </c>
      <c r="BH2" s="161" t="s">
        <v>273</v>
      </c>
      <c r="BI2" s="161" t="s">
        <v>101</v>
      </c>
      <c r="BJ2" s="161" t="s">
        <v>102</v>
      </c>
      <c r="BK2" s="161" t="s">
        <v>274</v>
      </c>
      <c r="BL2" s="161" t="s">
        <v>103</v>
      </c>
      <c r="BM2" s="161" t="s">
        <v>104</v>
      </c>
      <c r="BN2" s="161" t="s">
        <v>105</v>
      </c>
      <c r="BO2" s="162" t="s">
        <v>106</v>
      </c>
      <c r="BP2" s="163" t="s">
        <v>133</v>
      </c>
      <c r="BQ2" s="153" t="s">
        <v>134</v>
      </c>
      <c r="BR2" s="153" t="s">
        <v>135</v>
      </c>
      <c r="BS2" s="159" t="s">
        <v>136</v>
      </c>
      <c r="BT2" s="164" t="s">
        <v>145</v>
      </c>
      <c r="BU2" s="164" t="s">
        <v>146</v>
      </c>
      <c r="BV2" s="164" t="s">
        <v>147</v>
      </c>
      <c r="BW2" s="164" t="s">
        <v>148</v>
      </c>
      <c r="BX2" s="164" t="s">
        <v>149</v>
      </c>
      <c r="BY2" s="164" t="s">
        <v>150</v>
      </c>
      <c r="BZ2" s="164" t="s">
        <v>151</v>
      </c>
      <c r="CA2" s="164" t="s">
        <v>167</v>
      </c>
      <c r="CB2" s="164" t="s">
        <v>168</v>
      </c>
      <c r="CC2" s="164" t="s">
        <v>169</v>
      </c>
      <c r="CD2" s="164" t="s">
        <v>170</v>
      </c>
      <c r="CE2" s="164" t="s">
        <v>171</v>
      </c>
      <c r="CF2" s="164" t="s">
        <v>172</v>
      </c>
      <c r="CG2" s="164" t="s">
        <v>173</v>
      </c>
      <c r="CH2" s="165" t="s">
        <v>174</v>
      </c>
    </row>
    <row r="3" spans="1:86">
      <c r="A3" s="150" t="s">
        <v>7</v>
      </c>
      <c r="B3" s="136" t="s">
        <v>152</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c r="AM3" s="139" t="s">
        <v>152</v>
      </c>
      <c r="AN3" s="139"/>
      <c r="AO3" s="139"/>
      <c r="AP3" s="138"/>
      <c r="AQ3" s="137" t="s">
        <v>262</v>
      </c>
      <c r="AR3" s="137"/>
      <c r="AS3" s="137"/>
      <c r="AT3" s="137"/>
      <c r="AU3" s="137"/>
      <c r="AV3" s="137"/>
      <c r="AW3" s="137"/>
      <c r="AX3" s="137"/>
      <c r="AY3" s="137"/>
      <c r="AZ3" s="137"/>
      <c r="BA3" s="137"/>
      <c r="BB3" s="137"/>
      <c r="BC3" s="137"/>
      <c r="BD3" s="137"/>
      <c r="BE3" s="138"/>
      <c r="BF3" s="137" t="s">
        <v>139</v>
      </c>
      <c r="BG3" s="137"/>
      <c r="BH3" s="137"/>
      <c r="BI3" s="137"/>
      <c r="BJ3" s="137"/>
      <c r="BK3" s="137"/>
      <c r="BL3" s="137"/>
      <c r="BM3" s="137"/>
      <c r="BN3" s="137"/>
      <c r="BO3" s="138"/>
      <c r="BP3" s="137" t="s">
        <v>140</v>
      </c>
      <c r="BQ3" s="137"/>
      <c r="BR3" s="137"/>
      <c r="BS3" s="137"/>
      <c r="BT3" s="136" t="s">
        <v>175</v>
      </c>
      <c r="BU3" s="137"/>
      <c r="BV3" s="137"/>
      <c r="BW3" s="137"/>
      <c r="BX3" s="137"/>
      <c r="BY3" s="137"/>
      <c r="BZ3" s="137"/>
      <c r="CA3" s="137"/>
      <c r="CB3" s="137"/>
      <c r="CC3" s="137"/>
      <c r="CD3" s="137"/>
      <c r="CE3" s="137"/>
      <c r="CF3" s="137"/>
      <c r="CG3" s="137"/>
      <c r="CH3" s="140"/>
    </row>
    <row r="4" spans="1:86" s="11" customFormat="1">
      <c r="A4" s="141" t="s">
        <v>8</v>
      </c>
      <c r="B4" s="173">
        <v>10</v>
      </c>
      <c r="C4" s="174">
        <v>10</v>
      </c>
      <c r="D4" s="174">
        <v>10</v>
      </c>
      <c r="E4" s="174">
        <v>10</v>
      </c>
      <c r="F4" s="174">
        <v>10</v>
      </c>
      <c r="G4" s="174">
        <v>10</v>
      </c>
      <c r="H4" s="174">
        <v>10</v>
      </c>
      <c r="I4" s="174">
        <v>10</v>
      </c>
      <c r="J4" s="174">
        <v>10</v>
      </c>
      <c r="K4" s="174">
        <v>10</v>
      </c>
      <c r="L4" s="174">
        <v>10</v>
      </c>
      <c r="M4" s="174">
        <v>10</v>
      </c>
      <c r="N4" s="174">
        <v>7</v>
      </c>
      <c r="O4" s="174">
        <v>7</v>
      </c>
      <c r="P4" s="174">
        <v>7</v>
      </c>
      <c r="Q4" s="174">
        <v>2</v>
      </c>
      <c r="R4" s="174">
        <v>2</v>
      </c>
      <c r="S4" s="134">
        <v>66</v>
      </c>
      <c r="T4" s="175">
        <v>17</v>
      </c>
      <c r="U4" s="175">
        <v>12</v>
      </c>
      <c r="V4" s="134">
        <v>66</v>
      </c>
      <c r="W4" s="176">
        <v>17</v>
      </c>
      <c r="X4" s="176">
        <v>12</v>
      </c>
      <c r="Y4" s="175">
        <v>16</v>
      </c>
      <c r="Z4" s="175">
        <v>9</v>
      </c>
      <c r="AA4" s="175">
        <v>16</v>
      </c>
      <c r="AB4" s="175">
        <v>9</v>
      </c>
      <c r="AC4" s="134">
        <v>15</v>
      </c>
      <c r="AD4" s="134">
        <v>11</v>
      </c>
      <c r="AE4" s="134">
        <v>15</v>
      </c>
      <c r="AF4" s="134">
        <v>11</v>
      </c>
      <c r="AG4" s="134">
        <v>15</v>
      </c>
      <c r="AH4" s="134">
        <v>15</v>
      </c>
      <c r="AI4" s="134">
        <v>17</v>
      </c>
      <c r="AJ4" s="134">
        <v>17</v>
      </c>
      <c r="AK4" s="134">
        <v>17</v>
      </c>
      <c r="AL4" s="142">
        <v>17</v>
      </c>
      <c r="AM4" s="134">
        <v>10</v>
      </c>
      <c r="AN4" s="134">
        <v>10</v>
      </c>
      <c r="AO4" s="134">
        <v>10</v>
      </c>
      <c r="AP4" s="142">
        <v>10</v>
      </c>
      <c r="AQ4" s="134">
        <v>8.3000000000000007</v>
      </c>
      <c r="AR4" s="134">
        <v>8.3000000000000007</v>
      </c>
      <c r="AS4" s="134">
        <v>8.3000000000000007</v>
      </c>
      <c r="AT4" s="134">
        <v>8.3000000000000007</v>
      </c>
      <c r="AU4" s="134">
        <v>8.3000000000000007</v>
      </c>
      <c r="AV4" s="134">
        <v>8.3000000000000007</v>
      </c>
      <c r="AW4" s="134">
        <v>8.3000000000000007</v>
      </c>
      <c r="AX4" s="134">
        <v>8.3000000000000007</v>
      </c>
      <c r="AY4" s="177">
        <v>2</v>
      </c>
      <c r="AZ4" s="177">
        <v>2</v>
      </c>
      <c r="BA4" s="134">
        <v>8.34</v>
      </c>
      <c r="BB4" s="134">
        <v>8.34</v>
      </c>
      <c r="BC4" s="134">
        <v>8.34</v>
      </c>
      <c r="BD4" s="177">
        <v>2</v>
      </c>
      <c r="BE4" s="142">
        <v>0.4</v>
      </c>
      <c r="BF4" s="134">
        <v>7.6</v>
      </c>
      <c r="BG4" s="134">
        <v>7.6</v>
      </c>
      <c r="BH4" s="134">
        <v>7.6</v>
      </c>
      <c r="BI4" s="134">
        <v>7.6</v>
      </c>
      <c r="BJ4" s="134">
        <v>7.6</v>
      </c>
      <c r="BK4" s="134">
        <v>7.6</v>
      </c>
      <c r="BL4" s="134">
        <v>7.6</v>
      </c>
      <c r="BM4" s="134">
        <v>7.6</v>
      </c>
      <c r="BN4" s="134">
        <v>7.6</v>
      </c>
      <c r="BO4" s="142">
        <v>7.6</v>
      </c>
      <c r="BP4" s="134">
        <v>0.8</v>
      </c>
      <c r="BQ4" s="134">
        <v>0.8</v>
      </c>
      <c r="BR4" s="134">
        <v>0.7</v>
      </c>
      <c r="BS4" s="134">
        <v>0.7</v>
      </c>
      <c r="BT4" s="178">
        <v>0.56000000000000005</v>
      </c>
      <c r="BU4" s="177">
        <v>0.4</v>
      </c>
      <c r="BV4" s="134">
        <v>0.33</v>
      </c>
      <c r="BW4" s="134">
        <v>0.54</v>
      </c>
      <c r="BX4" s="134">
        <v>0.35</v>
      </c>
      <c r="BY4" s="177">
        <v>0.3</v>
      </c>
      <c r="BZ4" s="134">
        <v>0.22</v>
      </c>
      <c r="CA4" s="134">
        <v>0.1</v>
      </c>
      <c r="CB4" s="134">
        <v>0.1</v>
      </c>
      <c r="CC4" s="134">
        <v>6.6000000000000003E-2</v>
      </c>
      <c r="CD4" s="134">
        <v>6.6000000000000003E-2</v>
      </c>
      <c r="CE4" s="134">
        <v>0.1</v>
      </c>
      <c r="CF4" s="134">
        <v>0.1</v>
      </c>
      <c r="CG4" s="134">
        <v>5.3999999999999999E-2</v>
      </c>
      <c r="CH4" s="179">
        <v>5.3999999999999999E-2</v>
      </c>
    </row>
    <row r="5" spans="1:86" s="11" customFormat="1">
      <c r="A5" s="141" t="s">
        <v>9</v>
      </c>
      <c r="B5" s="173">
        <v>2.2999999999999998</v>
      </c>
      <c r="C5" s="174">
        <v>2.2999999999999998</v>
      </c>
      <c r="D5" s="174">
        <v>2.2999999999999998</v>
      </c>
      <c r="E5" s="174">
        <v>2.2999999999999998</v>
      </c>
      <c r="F5" s="174">
        <v>2.2999999999999998</v>
      </c>
      <c r="G5" s="174">
        <v>2.2999999999999998</v>
      </c>
      <c r="H5" s="174">
        <v>2.2999999999999998</v>
      </c>
      <c r="I5" s="174">
        <v>2.2999999999999998</v>
      </c>
      <c r="J5" s="174">
        <v>2.2999999999999998</v>
      </c>
      <c r="K5" s="174">
        <v>2.2999999999999998</v>
      </c>
      <c r="L5" s="174">
        <v>2.2999999999999998</v>
      </c>
      <c r="M5" s="174">
        <v>2.2999999999999998</v>
      </c>
      <c r="N5" s="174">
        <v>2.6</v>
      </c>
      <c r="O5" s="174">
        <v>2.6</v>
      </c>
      <c r="P5" s="174">
        <v>2.6</v>
      </c>
      <c r="Q5" s="174">
        <v>0.26</v>
      </c>
      <c r="R5" s="174">
        <v>0.26</v>
      </c>
      <c r="S5" s="134">
        <v>13.2</v>
      </c>
      <c r="T5" s="134">
        <v>12</v>
      </c>
      <c r="U5" s="134">
        <v>7.8</v>
      </c>
      <c r="V5" s="134">
        <v>13.2</v>
      </c>
      <c r="W5" s="134">
        <v>12.4</v>
      </c>
      <c r="X5" s="134">
        <v>7.8</v>
      </c>
      <c r="Y5" s="180">
        <v>6</v>
      </c>
      <c r="Z5" s="180">
        <v>5</v>
      </c>
      <c r="AA5" s="180">
        <v>6</v>
      </c>
      <c r="AB5" s="180">
        <v>5</v>
      </c>
      <c r="AC5" s="134">
        <v>6.2</v>
      </c>
      <c r="AD5" s="180">
        <v>6.2</v>
      </c>
      <c r="AE5" s="134">
        <v>6.2</v>
      </c>
      <c r="AF5" s="180">
        <v>6.2</v>
      </c>
      <c r="AG5" s="134">
        <v>6.2</v>
      </c>
      <c r="AH5" s="134">
        <v>6.2</v>
      </c>
      <c r="AI5" s="134">
        <v>12.4</v>
      </c>
      <c r="AJ5" s="134">
        <v>12.4</v>
      </c>
      <c r="AK5" s="134">
        <v>12.4</v>
      </c>
      <c r="AL5" s="142">
        <v>12.4</v>
      </c>
      <c r="AM5" s="134">
        <v>2.2999999999999998</v>
      </c>
      <c r="AN5" s="134">
        <v>2.2999999999999998</v>
      </c>
      <c r="AO5" s="134">
        <v>2.2999999999999998</v>
      </c>
      <c r="AP5" s="142">
        <v>2.2999999999999998</v>
      </c>
      <c r="AQ5" s="134">
        <v>5.9</v>
      </c>
      <c r="AR5" s="134">
        <v>5.9</v>
      </c>
      <c r="AS5" s="134">
        <v>5.9</v>
      </c>
      <c r="AT5" s="134">
        <v>5.9</v>
      </c>
      <c r="AU5" s="134">
        <v>5.9</v>
      </c>
      <c r="AV5" s="134">
        <v>5.9</v>
      </c>
      <c r="AW5" s="134">
        <v>5.9</v>
      </c>
      <c r="AX5" s="134">
        <v>5.9</v>
      </c>
      <c r="AY5" s="177">
        <v>1</v>
      </c>
      <c r="AZ5" s="177">
        <v>1</v>
      </c>
      <c r="BA5" s="134">
        <v>5.17</v>
      </c>
      <c r="BB5" s="134">
        <v>5.17</v>
      </c>
      <c r="BC5" s="134">
        <v>5.17</v>
      </c>
      <c r="BD5" s="177">
        <v>1</v>
      </c>
      <c r="BE5" s="142">
        <v>0.4</v>
      </c>
      <c r="BF5" s="134">
        <v>7.6</v>
      </c>
      <c r="BG5" s="134">
        <v>7.6</v>
      </c>
      <c r="BH5" s="134">
        <v>7.6</v>
      </c>
      <c r="BI5" s="134">
        <v>7.6</v>
      </c>
      <c r="BJ5" s="134">
        <v>7.6</v>
      </c>
      <c r="BK5" s="134">
        <v>7.6</v>
      </c>
      <c r="BL5" s="134">
        <v>7.6</v>
      </c>
      <c r="BM5" s="134">
        <v>7.6</v>
      </c>
      <c r="BN5" s="134">
        <v>7.6</v>
      </c>
      <c r="BO5" s="142">
        <v>7.6</v>
      </c>
      <c r="BP5" s="134">
        <v>0.8</v>
      </c>
      <c r="BQ5" s="134">
        <v>0.8</v>
      </c>
      <c r="BR5" s="134">
        <v>0.7</v>
      </c>
      <c r="BS5" s="134">
        <v>0.7</v>
      </c>
      <c r="BT5" s="181">
        <v>0.5</v>
      </c>
      <c r="BU5" s="134">
        <v>0.36</v>
      </c>
      <c r="BV5" s="134">
        <v>0.28999999999999998</v>
      </c>
      <c r="BW5" s="134">
        <v>0.49</v>
      </c>
      <c r="BX5" s="134">
        <v>0.32</v>
      </c>
      <c r="BY5" s="134">
        <v>0.27</v>
      </c>
      <c r="BZ5" s="177">
        <v>0.2</v>
      </c>
      <c r="CA5" s="134">
        <v>7.3999999999999996E-2</v>
      </c>
      <c r="CB5" s="134">
        <v>7.3999999999999996E-2</v>
      </c>
      <c r="CC5" s="134">
        <v>6.5000000000000002E-2</v>
      </c>
      <c r="CD5" s="134">
        <v>6.5000000000000002E-2</v>
      </c>
      <c r="CE5" s="134">
        <v>7.3999999999999996E-2</v>
      </c>
      <c r="CF5" s="134">
        <v>7.3999999999999996E-2</v>
      </c>
      <c r="CG5" s="134">
        <v>0.04</v>
      </c>
      <c r="CH5" s="179">
        <v>0.04</v>
      </c>
    </row>
    <row r="6" spans="1:86" s="11" customFormat="1">
      <c r="A6" s="141" t="s">
        <v>10</v>
      </c>
      <c r="B6" s="173">
        <v>0.6</v>
      </c>
      <c r="C6" s="174">
        <v>0.6</v>
      </c>
      <c r="D6" s="174">
        <v>0.6</v>
      </c>
      <c r="E6" s="174">
        <v>2.2999999999999998</v>
      </c>
      <c r="F6" s="174">
        <v>2.2999999999999998</v>
      </c>
      <c r="G6" s="174">
        <v>2.2999999999999998</v>
      </c>
      <c r="H6" s="174">
        <v>2.2999999999999998</v>
      </c>
      <c r="I6" s="174">
        <v>0.6</v>
      </c>
      <c r="J6" s="174">
        <v>0.6</v>
      </c>
      <c r="K6" s="174">
        <v>0.6</v>
      </c>
      <c r="L6" s="174">
        <v>2.2999999999999998</v>
      </c>
      <c r="M6" s="174">
        <v>2.2999999999999998</v>
      </c>
      <c r="N6" s="174">
        <v>1.48</v>
      </c>
      <c r="O6" s="174">
        <v>2.6</v>
      </c>
      <c r="P6" s="174">
        <v>2.6</v>
      </c>
      <c r="Q6" s="174">
        <v>0.11</v>
      </c>
      <c r="R6" s="134">
        <v>0.26</v>
      </c>
      <c r="S6" s="134">
        <v>4.5999999999999996</v>
      </c>
      <c r="T6" s="134">
        <v>1.4</v>
      </c>
      <c r="U6" s="134">
        <v>3.2</v>
      </c>
      <c r="V6" s="134">
        <v>4.5999999999999996</v>
      </c>
      <c r="W6" s="134">
        <v>12.4</v>
      </c>
      <c r="X6" s="134">
        <v>7.8</v>
      </c>
      <c r="Y6" s="134">
        <v>2.2000000000000002</v>
      </c>
      <c r="Z6" s="134">
        <v>3.8</v>
      </c>
      <c r="AA6" s="134">
        <v>2.2000000000000002</v>
      </c>
      <c r="AB6" s="175">
        <v>5</v>
      </c>
      <c r="AC6" s="134">
        <v>3.8</v>
      </c>
      <c r="AD6" s="134">
        <v>6.2</v>
      </c>
      <c r="AE6" s="134">
        <v>6.2</v>
      </c>
      <c r="AF6" s="134">
        <v>6.2</v>
      </c>
      <c r="AG6" s="134">
        <v>6.2</v>
      </c>
      <c r="AH6" s="134">
        <v>6.2</v>
      </c>
      <c r="AI6" s="134">
        <v>12.4</v>
      </c>
      <c r="AJ6" s="134">
        <v>12.4</v>
      </c>
      <c r="AK6" s="134">
        <v>12.4</v>
      </c>
      <c r="AL6" s="142">
        <v>12.4</v>
      </c>
      <c r="AM6" s="134">
        <v>0.6</v>
      </c>
      <c r="AN6" s="134">
        <v>0.6</v>
      </c>
      <c r="AO6" s="134">
        <v>0.6</v>
      </c>
      <c r="AP6" s="142">
        <v>0.6</v>
      </c>
      <c r="AQ6" s="134">
        <v>4.3</v>
      </c>
      <c r="AR6" s="134">
        <v>4.3</v>
      </c>
      <c r="AS6" s="134">
        <v>4.3</v>
      </c>
      <c r="AT6" s="134">
        <v>4.3</v>
      </c>
      <c r="AU6" s="134">
        <v>4.3</v>
      </c>
      <c r="AV6" s="134">
        <v>4.3</v>
      </c>
      <c r="AW6" s="134">
        <v>4.3</v>
      </c>
      <c r="AX6" s="134">
        <v>4.3</v>
      </c>
      <c r="AY6" s="134">
        <v>0.25</v>
      </c>
      <c r="AZ6" s="134">
        <v>0.25</v>
      </c>
      <c r="BA6" s="134">
        <v>1.92</v>
      </c>
      <c r="BB6" s="134">
        <v>1.92</v>
      </c>
      <c r="BC6" s="134">
        <v>1.92</v>
      </c>
      <c r="BD6" s="134">
        <v>0.25</v>
      </c>
      <c r="BE6" s="142">
        <v>0.4</v>
      </c>
      <c r="BF6" s="134">
        <v>7.6</v>
      </c>
      <c r="BG6" s="134">
        <v>7.6</v>
      </c>
      <c r="BH6" s="134">
        <v>7.6</v>
      </c>
      <c r="BI6" s="134">
        <v>7.6</v>
      </c>
      <c r="BJ6" s="134">
        <v>7.6</v>
      </c>
      <c r="BK6" s="134">
        <v>7.6</v>
      </c>
      <c r="BL6" s="134">
        <v>7.6</v>
      </c>
      <c r="BM6" s="134">
        <v>7.6</v>
      </c>
      <c r="BN6" s="134">
        <v>7.6</v>
      </c>
      <c r="BO6" s="142">
        <v>7.6</v>
      </c>
      <c r="BP6" s="134">
        <v>0.8</v>
      </c>
      <c r="BQ6" s="134">
        <v>0.8</v>
      </c>
      <c r="BR6" s="134">
        <v>0.7</v>
      </c>
      <c r="BS6" s="134">
        <v>0.7</v>
      </c>
      <c r="BT6" s="178">
        <v>0.43</v>
      </c>
      <c r="BU6" s="134">
        <v>0.31</v>
      </c>
      <c r="BV6" s="134">
        <v>0.25</v>
      </c>
      <c r="BW6" s="134">
        <v>0.28999999999999998</v>
      </c>
      <c r="BX6" s="134">
        <v>0.19</v>
      </c>
      <c r="BY6" s="134">
        <v>0.16</v>
      </c>
      <c r="BZ6" s="134">
        <v>0.12</v>
      </c>
      <c r="CA6" s="134">
        <v>6.5000000000000002E-2</v>
      </c>
      <c r="CB6" s="134">
        <v>6.5000000000000002E-2</v>
      </c>
      <c r="CC6" s="134">
        <v>6.5000000000000002E-2</v>
      </c>
      <c r="CD6" s="134">
        <v>6.5000000000000002E-2</v>
      </c>
      <c r="CE6" s="134">
        <v>6.5000000000000002E-2</v>
      </c>
      <c r="CF6" s="134">
        <v>6.5000000000000002E-2</v>
      </c>
      <c r="CG6" s="134">
        <v>3.5000000000000003E-2</v>
      </c>
      <c r="CH6" s="179">
        <v>3.5000000000000003E-2</v>
      </c>
    </row>
    <row r="7" spans="1:86">
      <c r="A7" s="141" t="s">
        <v>11</v>
      </c>
      <c r="B7" s="178">
        <v>22</v>
      </c>
      <c r="C7" s="134">
        <v>11</v>
      </c>
      <c r="D7" s="134">
        <v>12</v>
      </c>
      <c r="E7" s="134">
        <v>12</v>
      </c>
      <c r="F7" s="134">
        <v>7.4</v>
      </c>
      <c r="G7" s="134">
        <v>31</v>
      </c>
      <c r="H7" s="134">
        <v>14</v>
      </c>
      <c r="I7" s="134">
        <v>15</v>
      </c>
      <c r="J7" s="134">
        <v>9.6999999999999993</v>
      </c>
      <c r="K7" s="134">
        <v>10</v>
      </c>
      <c r="L7" s="134">
        <v>8.4</v>
      </c>
      <c r="M7" s="134">
        <v>7.2</v>
      </c>
      <c r="N7" s="134">
        <v>31</v>
      </c>
      <c r="O7" s="134">
        <v>14</v>
      </c>
      <c r="P7" s="134">
        <v>24</v>
      </c>
      <c r="Q7" s="134">
        <v>33</v>
      </c>
      <c r="R7" s="134">
        <v>17</v>
      </c>
      <c r="S7" s="134">
        <v>11</v>
      </c>
      <c r="T7" s="134">
        <v>11</v>
      </c>
      <c r="U7" s="134">
        <v>11</v>
      </c>
      <c r="V7" s="134">
        <v>8.8000000000000007</v>
      </c>
      <c r="W7" s="134">
        <v>8.8000000000000007</v>
      </c>
      <c r="X7" s="134">
        <v>8.8000000000000007</v>
      </c>
      <c r="Y7" s="134">
        <v>7.5</v>
      </c>
      <c r="Z7" s="134">
        <v>7.5</v>
      </c>
      <c r="AA7" s="134">
        <v>7.5</v>
      </c>
      <c r="AB7" s="134">
        <v>7.5</v>
      </c>
      <c r="AC7" s="134">
        <v>9.5</v>
      </c>
      <c r="AD7" s="134">
        <v>9.5</v>
      </c>
      <c r="AE7" s="134">
        <v>9.5</v>
      </c>
      <c r="AF7" s="134">
        <v>9.5</v>
      </c>
      <c r="AG7" s="134">
        <v>9.1</v>
      </c>
      <c r="AH7" s="134">
        <v>9.1</v>
      </c>
      <c r="AI7" s="175">
        <v>5</v>
      </c>
      <c r="AJ7" s="175">
        <v>5</v>
      </c>
      <c r="AK7" s="134">
        <v>15.2</v>
      </c>
      <c r="AL7" s="142">
        <v>15.2</v>
      </c>
      <c r="AM7" s="175">
        <v>9</v>
      </c>
      <c r="AN7" s="134">
        <v>1.8</v>
      </c>
      <c r="AO7" s="134">
        <v>18</v>
      </c>
      <c r="AP7" s="142">
        <v>3</v>
      </c>
      <c r="AQ7" s="134">
        <v>47</v>
      </c>
      <c r="AR7" s="134">
        <v>40</v>
      </c>
      <c r="AS7" s="134">
        <v>32</v>
      </c>
      <c r="AT7" s="134">
        <v>26</v>
      </c>
      <c r="AU7" s="134">
        <v>47</v>
      </c>
      <c r="AV7" s="134">
        <v>32</v>
      </c>
      <c r="AW7" s="134">
        <v>47</v>
      </c>
      <c r="AX7" s="134">
        <v>32</v>
      </c>
      <c r="AY7" s="134">
        <v>24</v>
      </c>
      <c r="AZ7" s="134">
        <v>10</v>
      </c>
      <c r="BA7" s="134">
        <v>55</v>
      </c>
      <c r="BB7" s="134">
        <v>55</v>
      </c>
      <c r="BC7" s="134">
        <v>20</v>
      </c>
      <c r="BD7" s="134">
        <v>20</v>
      </c>
      <c r="BE7" s="142">
        <v>18</v>
      </c>
      <c r="BF7" s="134">
        <v>280</v>
      </c>
      <c r="BG7" s="134">
        <v>190</v>
      </c>
      <c r="BH7" s="134">
        <v>140</v>
      </c>
      <c r="BI7" s="134">
        <v>100</v>
      </c>
      <c r="BJ7" s="134">
        <v>100</v>
      </c>
      <c r="BK7" s="134">
        <v>50</v>
      </c>
      <c r="BL7" s="134">
        <v>32</v>
      </c>
      <c r="BM7" s="134">
        <v>170</v>
      </c>
      <c r="BN7" s="134">
        <v>76</v>
      </c>
      <c r="BO7" s="142">
        <v>94</v>
      </c>
      <c r="BP7" s="134">
        <v>15</v>
      </c>
      <c r="BQ7" s="134">
        <v>15</v>
      </c>
      <c r="BR7" s="134">
        <v>13</v>
      </c>
      <c r="BS7" s="134">
        <v>13</v>
      </c>
      <c r="BT7" s="178">
        <v>0.22</v>
      </c>
      <c r="BU7" s="134">
        <v>0.49</v>
      </c>
      <c r="BV7" s="134">
        <v>0.22</v>
      </c>
      <c r="BW7" s="134">
        <v>0.22</v>
      </c>
      <c r="BX7" s="134">
        <v>0.22</v>
      </c>
      <c r="BY7" s="134">
        <v>0.49</v>
      </c>
      <c r="BZ7" s="134">
        <v>0.22</v>
      </c>
      <c r="CA7" s="134">
        <v>0.22</v>
      </c>
      <c r="CB7" s="134">
        <v>0.49</v>
      </c>
      <c r="CC7" s="134">
        <v>0.22</v>
      </c>
      <c r="CD7" s="134">
        <v>0.49</v>
      </c>
      <c r="CE7" s="134">
        <v>0.22</v>
      </c>
      <c r="CF7" s="134">
        <v>0.49</v>
      </c>
      <c r="CG7" s="134">
        <v>0.22</v>
      </c>
      <c r="CH7" s="179">
        <v>0.49</v>
      </c>
    </row>
    <row r="8" spans="1:86">
      <c r="A8" s="141" t="s">
        <v>12</v>
      </c>
      <c r="B8" s="178">
        <v>0.5</v>
      </c>
      <c r="C8" s="134">
        <v>0.5</v>
      </c>
      <c r="D8" s="134">
        <v>0.5</v>
      </c>
      <c r="E8" s="134">
        <v>0.5</v>
      </c>
      <c r="F8" s="134">
        <v>0.5</v>
      </c>
      <c r="G8" s="134">
        <v>0.5</v>
      </c>
      <c r="H8" s="134">
        <v>0.5</v>
      </c>
      <c r="I8" s="134">
        <v>0.5</v>
      </c>
      <c r="J8" s="134">
        <v>0.5</v>
      </c>
      <c r="K8" s="134">
        <v>0.5</v>
      </c>
      <c r="L8" s="134">
        <v>0.5</v>
      </c>
      <c r="M8" s="134">
        <v>0.5</v>
      </c>
      <c r="N8" s="134">
        <v>0.5</v>
      </c>
      <c r="O8" s="134">
        <v>0.5</v>
      </c>
      <c r="P8" s="134">
        <v>0.5</v>
      </c>
      <c r="Q8" s="134">
        <v>0.5</v>
      </c>
      <c r="R8" s="134">
        <v>0.5</v>
      </c>
      <c r="S8" s="134">
        <v>5</v>
      </c>
      <c r="T8" s="134">
        <v>5</v>
      </c>
      <c r="U8" s="134">
        <v>5</v>
      </c>
      <c r="V8" s="134">
        <v>5</v>
      </c>
      <c r="W8" s="134">
        <v>5</v>
      </c>
      <c r="X8" s="134">
        <v>5</v>
      </c>
      <c r="Y8" s="134">
        <v>6</v>
      </c>
      <c r="Z8" s="134">
        <v>6</v>
      </c>
      <c r="AA8" s="134">
        <v>6</v>
      </c>
      <c r="AB8" s="134">
        <v>6</v>
      </c>
      <c r="AC8" s="134">
        <v>11</v>
      </c>
      <c r="AD8" s="134">
        <v>11</v>
      </c>
      <c r="AE8" s="134">
        <v>11</v>
      </c>
      <c r="AF8" s="134">
        <v>11</v>
      </c>
      <c r="AG8" s="134">
        <v>275</v>
      </c>
      <c r="AH8" s="134">
        <v>275</v>
      </c>
      <c r="AI8" s="134">
        <v>18</v>
      </c>
      <c r="AJ8" s="134">
        <v>18</v>
      </c>
      <c r="AK8" s="134">
        <v>18</v>
      </c>
      <c r="AL8" s="142">
        <v>18</v>
      </c>
      <c r="AM8" s="134">
        <v>0.6</v>
      </c>
      <c r="AN8" s="134">
        <v>0.6</v>
      </c>
      <c r="AO8" s="134">
        <v>0.6</v>
      </c>
      <c r="AP8" s="142">
        <v>0.6</v>
      </c>
      <c r="AQ8" s="134">
        <v>5</v>
      </c>
      <c r="AR8" s="134">
        <v>5</v>
      </c>
      <c r="AS8" s="134">
        <v>5</v>
      </c>
      <c r="AT8" s="134">
        <v>5</v>
      </c>
      <c r="AU8" s="134">
        <v>5</v>
      </c>
      <c r="AV8" s="134">
        <v>5</v>
      </c>
      <c r="AW8" s="134">
        <v>5</v>
      </c>
      <c r="AX8" s="134">
        <v>5</v>
      </c>
      <c r="AY8" s="134">
        <v>5</v>
      </c>
      <c r="AZ8" s="134">
        <v>5</v>
      </c>
      <c r="BA8" s="134">
        <v>5</v>
      </c>
      <c r="BB8" s="134">
        <v>5</v>
      </c>
      <c r="BC8" s="134">
        <v>5</v>
      </c>
      <c r="BD8" s="134">
        <v>5</v>
      </c>
      <c r="BE8" s="142">
        <v>5</v>
      </c>
      <c r="BF8" s="134">
        <v>84</v>
      </c>
      <c r="BG8" s="134">
        <v>84</v>
      </c>
      <c r="BH8" s="134">
        <v>84</v>
      </c>
      <c r="BI8" s="134">
        <v>84</v>
      </c>
      <c r="BJ8" s="134">
        <v>84</v>
      </c>
      <c r="BK8" s="134">
        <v>84</v>
      </c>
      <c r="BL8" s="134">
        <v>84</v>
      </c>
      <c r="BM8" s="134">
        <v>24</v>
      </c>
      <c r="BN8" s="134">
        <v>98</v>
      </c>
      <c r="BO8" s="142">
        <v>40</v>
      </c>
      <c r="BP8" s="134">
        <v>8.4</v>
      </c>
      <c r="BQ8" s="134">
        <v>8.4</v>
      </c>
      <c r="BR8" s="134">
        <v>7.5</v>
      </c>
      <c r="BS8" s="134">
        <v>7.5</v>
      </c>
      <c r="BT8" s="181">
        <v>0.6</v>
      </c>
      <c r="BU8" s="177">
        <v>0.6</v>
      </c>
      <c r="BV8" s="177">
        <v>0.6</v>
      </c>
      <c r="BW8" s="177">
        <v>0.6</v>
      </c>
      <c r="BX8" s="177">
        <v>0.6</v>
      </c>
      <c r="BY8" s="177">
        <v>0.6</v>
      </c>
      <c r="BZ8" s="177">
        <v>0.6</v>
      </c>
      <c r="CA8" s="134">
        <v>0.6</v>
      </c>
      <c r="CB8" s="134">
        <v>0.6</v>
      </c>
      <c r="CC8" s="134">
        <v>0.6</v>
      </c>
      <c r="CD8" s="134">
        <v>0.6</v>
      </c>
      <c r="CE8" s="134">
        <v>0.6</v>
      </c>
      <c r="CF8" s="134">
        <v>0.6</v>
      </c>
      <c r="CG8" s="134">
        <v>0.6</v>
      </c>
      <c r="CH8" s="179">
        <v>0.6</v>
      </c>
    </row>
    <row r="9" spans="1:86" s="11" customFormat="1">
      <c r="A9" s="141" t="s">
        <v>13</v>
      </c>
      <c r="B9" s="173">
        <v>38</v>
      </c>
      <c r="C9" s="174">
        <v>38</v>
      </c>
      <c r="D9" s="174">
        <v>38</v>
      </c>
      <c r="E9" s="174">
        <v>35</v>
      </c>
      <c r="F9" s="174">
        <v>35</v>
      </c>
      <c r="G9" s="174">
        <v>38</v>
      </c>
      <c r="H9" s="174">
        <v>35</v>
      </c>
      <c r="I9" s="174">
        <v>38</v>
      </c>
      <c r="J9" s="174">
        <v>38</v>
      </c>
      <c r="K9" s="174">
        <v>38</v>
      </c>
      <c r="L9" s="174">
        <v>35</v>
      </c>
      <c r="M9" s="174">
        <v>35</v>
      </c>
      <c r="N9" s="174">
        <v>38</v>
      </c>
      <c r="O9" s="174">
        <v>38</v>
      </c>
      <c r="P9" s="174">
        <v>35</v>
      </c>
      <c r="Q9" s="174">
        <v>38</v>
      </c>
      <c r="R9" s="174">
        <v>35</v>
      </c>
      <c r="S9" s="174">
        <v>38</v>
      </c>
      <c r="T9" s="174">
        <v>38</v>
      </c>
      <c r="U9" s="174">
        <v>38</v>
      </c>
      <c r="V9" s="174">
        <v>35</v>
      </c>
      <c r="W9" s="174">
        <v>35</v>
      </c>
      <c r="X9" s="174">
        <v>35</v>
      </c>
      <c r="Y9" s="174">
        <v>38</v>
      </c>
      <c r="Z9" s="174">
        <v>38</v>
      </c>
      <c r="AA9" s="174">
        <v>35</v>
      </c>
      <c r="AB9" s="174">
        <v>35</v>
      </c>
      <c r="AC9" s="174">
        <v>31</v>
      </c>
      <c r="AD9" s="174">
        <v>31</v>
      </c>
      <c r="AE9" s="174">
        <v>31</v>
      </c>
      <c r="AF9" s="174">
        <v>31</v>
      </c>
      <c r="AG9" s="174">
        <v>31</v>
      </c>
      <c r="AH9" s="174">
        <v>31</v>
      </c>
      <c r="AI9" s="134">
        <v>39.6</v>
      </c>
      <c r="AJ9" s="134">
        <v>39.6</v>
      </c>
      <c r="AK9" s="134">
        <v>39.6</v>
      </c>
      <c r="AL9" s="142">
        <v>39.6</v>
      </c>
      <c r="AM9" s="134">
        <v>39</v>
      </c>
      <c r="AN9" s="134">
        <v>2.9</v>
      </c>
      <c r="AO9" s="134">
        <v>39</v>
      </c>
      <c r="AP9" s="142">
        <v>39</v>
      </c>
      <c r="AQ9" s="134">
        <v>157</v>
      </c>
      <c r="AR9" s="134">
        <v>157</v>
      </c>
      <c r="AS9" s="134">
        <v>157</v>
      </c>
      <c r="AT9" s="134">
        <v>157</v>
      </c>
      <c r="AU9" s="134">
        <v>157</v>
      </c>
      <c r="AV9" s="134">
        <v>157</v>
      </c>
      <c r="AW9" s="134">
        <v>150</v>
      </c>
      <c r="AX9" s="134">
        <v>150</v>
      </c>
      <c r="AY9" s="134">
        <v>142</v>
      </c>
      <c r="AZ9" s="134">
        <v>142</v>
      </c>
      <c r="BA9" s="134">
        <v>157</v>
      </c>
      <c r="BB9" s="134">
        <v>157</v>
      </c>
      <c r="BC9" s="134">
        <v>150</v>
      </c>
      <c r="BD9" s="134">
        <v>142</v>
      </c>
      <c r="BE9" s="142">
        <v>142</v>
      </c>
      <c r="BF9" s="134">
        <v>0.6</v>
      </c>
      <c r="BG9" s="134">
        <v>0.6</v>
      </c>
      <c r="BH9" s="134">
        <v>0.6</v>
      </c>
      <c r="BI9" s="134">
        <v>0.6</v>
      </c>
      <c r="BJ9" s="134">
        <v>0.6</v>
      </c>
      <c r="BK9" s="134">
        <v>0.6</v>
      </c>
      <c r="BL9" s="134">
        <v>0.6</v>
      </c>
      <c r="BM9" s="134">
        <v>0.6</v>
      </c>
      <c r="BN9" s="134">
        <v>0.6</v>
      </c>
      <c r="BO9" s="142">
        <v>0.6</v>
      </c>
      <c r="BP9" s="174">
        <v>0.09</v>
      </c>
      <c r="BQ9" s="174">
        <v>0.09</v>
      </c>
      <c r="BR9" s="182">
        <v>0.1</v>
      </c>
      <c r="BS9" s="182">
        <v>0.1</v>
      </c>
      <c r="BT9" s="178">
        <v>2.5000000000000001E-2</v>
      </c>
      <c r="BU9" s="134">
        <v>2.5000000000000001E-2</v>
      </c>
      <c r="BV9" s="134">
        <v>2.5000000000000001E-2</v>
      </c>
      <c r="BW9" s="134">
        <v>2.5000000000000001E-2</v>
      </c>
      <c r="BX9" s="134">
        <v>2.5000000000000001E-2</v>
      </c>
      <c r="BY9" s="134">
        <v>0.25</v>
      </c>
      <c r="BZ9" s="134">
        <v>2.5000000000000001E-2</v>
      </c>
      <c r="CA9" s="134">
        <v>2.5000000000000001E-2</v>
      </c>
      <c r="CB9" s="134">
        <v>2.5000000000000001E-2</v>
      </c>
      <c r="CC9" s="134">
        <v>2.5000000000000001E-2</v>
      </c>
      <c r="CD9" s="134">
        <v>2.5000000000000001E-2</v>
      </c>
      <c r="CE9" s="134">
        <v>2.5000000000000001E-2</v>
      </c>
      <c r="CF9" s="134">
        <v>2.5000000000000001E-2</v>
      </c>
      <c r="CG9" s="134">
        <v>2.5000000000000001E-2</v>
      </c>
      <c r="CH9" s="179">
        <v>2.5000000000000001E-2</v>
      </c>
    </row>
    <row r="10" spans="1:86">
      <c r="A10" s="143" t="s">
        <v>14</v>
      </c>
      <c r="B10" s="178">
        <v>0.06</v>
      </c>
      <c r="C10" s="134">
        <v>0.06</v>
      </c>
      <c r="D10" s="134">
        <v>0.06</v>
      </c>
      <c r="E10" s="134">
        <v>0.06</v>
      </c>
      <c r="F10" s="134">
        <v>0.06</v>
      </c>
      <c r="G10" s="134">
        <v>0.06</v>
      </c>
      <c r="H10" s="134">
        <v>0.06</v>
      </c>
      <c r="I10" s="134">
        <v>0.06</v>
      </c>
      <c r="J10" s="134">
        <v>0.06</v>
      </c>
      <c r="K10" s="134">
        <v>0.06</v>
      </c>
      <c r="L10" s="134">
        <v>0.06</v>
      </c>
      <c r="M10" s="134">
        <v>0.06</v>
      </c>
      <c r="N10" s="134">
        <v>0.04</v>
      </c>
      <c r="O10" s="134">
        <v>0.04</v>
      </c>
      <c r="P10" s="134">
        <v>0.04</v>
      </c>
      <c r="Q10" s="134">
        <v>0.11</v>
      </c>
      <c r="R10" s="134">
        <v>0.11</v>
      </c>
      <c r="S10" s="134">
        <v>0.05</v>
      </c>
      <c r="T10" s="134">
        <v>0.05</v>
      </c>
      <c r="U10" s="134">
        <v>0.05</v>
      </c>
      <c r="V10" s="134">
        <v>0.05</v>
      </c>
      <c r="W10" s="134">
        <v>0.05</v>
      </c>
      <c r="X10" s="134">
        <v>0.05</v>
      </c>
      <c r="Y10" s="134">
        <v>0.05</v>
      </c>
      <c r="Z10" s="134">
        <v>0.05</v>
      </c>
      <c r="AA10" s="134">
        <v>0.05</v>
      </c>
      <c r="AB10" s="134">
        <v>0.05</v>
      </c>
      <c r="AC10" s="134">
        <v>1.3</v>
      </c>
      <c r="AD10" s="134">
        <v>1.3</v>
      </c>
      <c r="AE10" s="134">
        <v>1.3</v>
      </c>
      <c r="AF10" s="134">
        <v>1.3</v>
      </c>
      <c r="AG10" s="134">
        <v>10</v>
      </c>
      <c r="AH10" s="134">
        <v>10</v>
      </c>
      <c r="AI10" s="134">
        <v>0.05</v>
      </c>
      <c r="AJ10" s="134">
        <v>0.05</v>
      </c>
      <c r="AK10" s="134">
        <v>0.05</v>
      </c>
      <c r="AL10" s="142">
        <v>0.05</v>
      </c>
      <c r="AM10" s="134">
        <v>0.3</v>
      </c>
      <c r="AN10" s="134">
        <v>0.3</v>
      </c>
      <c r="AO10" s="134">
        <v>0.3</v>
      </c>
      <c r="AP10" s="142">
        <v>0.3</v>
      </c>
      <c r="AQ10" s="134">
        <v>0.76</v>
      </c>
      <c r="AR10" s="134">
        <v>0.76</v>
      </c>
      <c r="AS10" s="134">
        <v>0.76</v>
      </c>
      <c r="AT10" s="134">
        <v>0.76</v>
      </c>
      <c r="AU10" s="134">
        <v>0.76</v>
      </c>
      <c r="AV10" s="134">
        <v>0.76</v>
      </c>
      <c r="AW10" s="134">
        <v>0.76</v>
      </c>
      <c r="AX10" s="134">
        <v>0.76</v>
      </c>
      <c r="AY10" s="134">
        <v>0.2</v>
      </c>
      <c r="AZ10" s="134">
        <v>0.2</v>
      </c>
      <c r="BA10" s="134">
        <v>1.1299999999999999</v>
      </c>
      <c r="BB10" s="134">
        <v>1.1299999999999999</v>
      </c>
      <c r="BC10" s="134">
        <v>0.34</v>
      </c>
      <c r="BD10" s="134">
        <v>0.2</v>
      </c>
      <c r="BE10" s="142">
        <v>0.71299999999999997</v>
      </c>
      <c r="BF10" s="134">
        <v>5.5</v>
      </c>
      <c r="BG10" s="134">
        <v>5.5</v>
      </c>
      <c r="BH10" s="134">
        <v>5.5</v>
      </c>
      <c r="BI10" s="134">
        <v>5.5</v>
      </c>
      <c r="BJ10" s="134">
        <v>5.5</v>
      </c>
      <c r="BK10" s="134">
        <v>5.5</v>
      </c>
      <c r="BL10" s="134">
        <v>5.5</v>
      </c>
      <c r="BM10" s="134">
        <v>5.5</v>
      </c>
      <c r="BN10" s="134">
        <v>5.5</v>
      </c>
      <c r="BO10" s="142">
        <v>5.5</v>
      </c>
      <c r="BP10" s="134">
        <v>1.1000000000000001</v>
      </c>
      <c r="BQ10" s="134">
        <v>1.1000000000000001</v>
      </c>
      <c r="BR10" s="175">
        <v>1</v>
      </c>
      <c r="BS10" s="175">
        <v>1</v>
      </c>
      <c r="BT10" s="178">
        <v>1.7000000000000001E-2</v>
      </c>
      <c r="BU10" s="134">
        <v>1.7000000000000001E-2</v>
      </c>
      <c r="BV10" s="134">
        <v>1.7000000000000001E-2</v>
      </c>
      <c r="BW10" s="134">
        <v>1.7000000000000001E-2</v>
      </c>
      <c r="BX10" s="134">
        <v>1.7000000000000001E-2</v>
      </c>
      <c r="BY10" s="134">
        <v>1.7000000000000001E-2</v>
      </c>
      <c r="BZ10" s="134">
        <v>1.7000000000000001E-2</v>
      </c>
      <c r="CA10" s="134">
        <v>1.7000000000000001E-2</v>
      </c>
      <c r="CB10" s="134">
        <v>1.7000000000000001E-2</v>
      </c>
      <c r="CC10" s="134">
        <v>1.7000000000000001E-2</v>
      </c>
      <c r="CD10" s="134">
        <v>1.7000000000000001E-2</v>
      </c>
      <c r="CE10" s="134">
        <v>1.7000000000000001E-2</v>
      </c>
      <c r="CF10" s="134">
        <v>1.7000000000000001E-2</v>
      </c>
      <c r="CG10" s="134">
        <v>1.7000000000000001E-2</v>
      </c>
      <c r="CH10" s="179">
        <v>1.7000000000000001E-2</v>
      </c>
    </row>
    <row r="11" spans="1:86">
      <c r="A11" s="143" t="s">
        <v>19</v>
      </c>
      <c r="B11" s="183">
        <v>4.2000000000000002E-4</v>
      </c>
      <c r="C11" s="144">
        <v>4.2000000000000002E-4</v>
      </c>
      <c r="D11" s="144">
        <v>4.2000000000000002E-4</v>
      </c>
      <c r="E11" s="144">
        <v>4.2000000000000002E-4</v>
      </c>
      <c r="F11" s="144">
        <v>4.2000000000000002E-4</v>
      </c>
      <c r="G11" s="144">
        <v>4.2000000000000002E-4</v>
      </c>
      <c r="H11" s="144">
        <v>4.2000000000000002E-4</v>
      </c>
      <c r="I11" s="144">
        <v>4.2000000000000002E-4</v>
      </c>
      <c r="J11" s="144">
        <v>4.2000000000000002E-4</v>
      </c>
      <c r="K11" s="144">
        <v>4.2000000000000002E-4</v>
      </c>
      <c r="L11" s="144">
        <v>4.2000000000000002E-4</v>
      </c>
      <c r="M11" s="144">
        <v>4.2000000000000002E-4</v>
      </c>
      <c r="N11" s="144">
        <v>4.2000000000000002E-4</v>
      </c>
      <c r="O11" s="144">
        <v>4.2000000000000002E-4</v>
      </c>
      <c r="P11" s="144">
        <v>4.2000000000000002E-4</v>
      </c>
      <c r="Q11" s="144">
        <v>4.2000000000000002E-4</v>
      </c>
      <c r="R11" s="144">
        <v>4.2000000000000002E-4</v>
      </c>
      <c r="S11" s="144">
        <v>4.2000000000000002E-4</v>
      </c>
      <c r="T11" s="144">
        <v>4.2000000000000002E-4</v>
      </c>
      <c r="U11" s="144">
        <v>4.2000000000000002E-4</v>
      </c>
      <c r="V11" s="144">
        <v>4.2000000000000002E-4</v>
      </c>
      <c r="W11" s="144">
        <v>4.2000000000000002E-4</v>
      </c>
      <c r="X11" s="144">
        <v>4.2000000000000002E-4</v>
      </c>
      <c r="Y11" s="144">
        <v>4.2000000000000002E-4</v>
      </c>
      <c r="Z11" s="144">
        <v>4.2000000000000002E-4</v>
      </c>
      <c r="AA11" s="144">
        <v>4.2000000000000002E-4</v>
      </c>
      <c r="AB11" s="144">
        <v>4.2000000000000002E-4</v>
      </c>
      <c r="AC11" s="144">
        <v>4.2000000000000002E-4</v>
      </c>
      <c r="AD11" s="144">
        <v>4.2000000000000002E-4</v>
      </c>
      <c r="AE11" s="144">
        <v>4.2000000000000002E-4</v>
      </c>
      <c r="AF11" s="144">
        <v>4.2000000000000002E-4</v>
      </c>
      <c r="AG11" s="144">
        <v>4.2000000000000002E-4</v>
      </c>
      <c r="AH11" s="144">
        <v>4.2000000000000002E-4</v>
      </c>
      <c r="AI11" s="144">
        <v>4.2000000000000002E-4</v>
      </c>
      <c r="AJ11" s="144">
        <v>4.2000000000000002E-4</v>
      </c>
      <c r="AK11" s="144">
        <v>4.2000000000000002E-4</v>
      </c>
      <c r="AL11" s="145">
        <v>4.2000000000000002E-4</v>
      </c>
      <c r="AM11" s="134">
        <v>8.8999999999999999E-3</v>
      </c>
      <c r="AN11" s="134">
        <v>8.8999999999999999E-3</v>
      </c>
      <c r="AO11" s="134">
        <v>8.8999999999999999E-3</v>
      </c>
      <c r="AP11" s="142">
        <v>8.8999999999999999E-3</v>
      </c>
      <c r="AQ11" s="144">
        <v>1.5100000000000001E-3</v>
      </c>
      <c r="AR11" s="144">
        <v>1.5100000000000001E-3</v>
      </c>
      <c r="AS11" s="144">
        <v>1.5100000000000001E-3</v>
      </c>
      <c r="AT11" s="144">
        <v>1.5100000000000001E-3</v>
      </c>
      <c r="AU11" s="144">
        <v>8.9999999999999995E-9</v>
      </c>
      <c r="AV11" s="144">
        <v>8.9999999999999995E-9</v>
      </c>
      <c r="AW11" s="144">
        <v>8.9999999999999995E-9</v>
      </c>
      <c r="AX11" s="144">
        <v>8.9999999999999995E-9</v>
      </c>
      <c r="AY11" s="144">
        <v>8.9999999999999995E-9</v>
      </c>
      <c r="AZ11" s="144">
        <v>8.9999999999999995E-9</v>
      </c>
      <c r="BA11" s="144">
        <v>1.5100000000000001E-3</v>
      </c>
      <c r="BB11" s="144">
        <v>8.9999999999999995E-9</v>
      </c>
      <c r="BC11" s="144">
        <v>8.9999999999999995E-9</v>
      </c>
      <c r="BD11" s="144">
        <v>8.9999999999999995E-9</v>
      </c>
      <c r="BE11" s="145">
        <v>8.9999999999999995E-9</v>
      </c>
      <c r="BF11" s="134">
        <v>5.0000000000000001E-4</v>
      </c>
      <c r="BG11" s="134">
        <v>5.0000000000000001E-4</v>
      </c>
      <c r="BH11" s="134">
        <v>5.0000000000000001E-4</v>
      </c>
      <c r="BI11" s="134">
        <v>5.0000000000000001E-4</v>
      </c>
      <c r="BJ11" s="134">
        <v>5.0000000000000001E-4</v>
      </c>
      <c r="BK11" s="134">
        <v>5.0000000000000001E-4</v>
      </c>
      <c r="BL11" s="134">
        <v>5.0000000000000001E-4</v>
      </c>
      <c r="BM11" s="134">
        <v>5.0000000000000001E-4</v>
      </c>
      <c r="BN11" s="134">
        <v>5.0000000000000001E-4</v>
      </c>
      <c r="BO11" s="142">
        <v>5.0000000000000001E-4</v>
      </c>
      <c r="BP11" s="134">
        <v>5.0000000000000001E-3</v>
      </c>
      <c r="BQ11" s="134">
        <v>5.0000000000000001E-3</v>
      </c>
      <c r="BR11" s="134">
        <v>5.0000000000000001E-3</v>
      </c>
      <c r="BS11" s="134">
        <v>5.0000000000000001E-3</v>
      </c>
      <c r="BT11" s="183">
        <v>4.8000000000000001E-5</v>
      </c>
      <c r="BU11" s="144">
        <v>4.8000000000000001E-5</v>
      </c>
      <c r="BV11" s="144">
        <v>4.8000000000000001E-5</v>
      </c>
      <c r="BW11" s="144">
        <v>4.8000000000000001E-5</v>
      </c>
      <c r="BX11" s="144">
        <v>4.8000000000000001E-5</v>
      </c>
      <c r="BY11" s="144">
        <v>4.8000000000000001E-5</v>
      </c>
      <c r="BZ11" s="144">
        <v>4.8000000000000001E-5</v>
      </c>
      <c r="CA11" s="144">
        <v>4.8000000000000001E-5</v>
      </c>
      <c r="CB11" s="144">
        <v>4.8000000000000001E-5</v>
      </c>
      <c r="CC11" s="144">
        <v>4.8000000000000001E-5</v>
      </c>
      <c r="CD11" s="144">
        <v>4.8000000000000001E-5</v>
      </c>
      <c r="CE11" s="144">
        <v>4.8000000000000001E-5</v>
      </c>
      <c r="CF11" s="144">
        <v>4.8000000000000001E-5</v>
      </c>
      <c r="CG11" s="144">
        <v>4.8000000000000001E-5</v>
      </c>
      <c r="CH11" s="184">
        <v>4.8000000000000001E-5</v>
      </c>
    </row>
    <row r="12" spans="1:86">
      <c r="A12" s="150" t="s">
        <v>7</v>
      </c>
      <c r="B12" s="178" t="s">
        <v>176</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42"/>
      <c r="AM12" s="134" t="s">
        <v>176</v>
      </c>
      <c r="AN12" s="134"/>
      <c r="AO12" s="134"/>
      <c r="AP12" s="142"/>
      <c r="AQ12" s="134" t="s">
        <v>176</v>
      </c>
      <c r="AR12" s="134"/>
      <c r="AS12" s="134"/>
      <c r="AT12" s="134"/>
      <c r="AU12" s="134"/>
      <c r="AV12" s="134"/>
      <c r="AW12" s="134"/>
      <c r="AX12" s="134"/>
      <c r="AY12" s="134"/>
      <c r="AZ12" s="134"/>
      <c r="BA12" s="134"/>
      <c r="BB12" s="134"/>
      <c r="BC12" s="134"/>
      <c r="BD12" s="134"/>
      <c r="BE12" s="142"/>
      <c r="BF12" s="134" t="s">
        <v>176</v>
      </c>
      <c r="BG12" s="134"/>
      <c r="BH12" s="134"/>
      <c r="BI12" s="134"/>
      <c r="BJ12" s="134"/>
      <c r="BK12" s="134"/>
      <c r="BL12" s="134"/>
      <c r="BM12" s="134"/>
      <c r="BN12" s="134"/>
      <c r="BO12" s="142"/>
      <c r="BP12" s="134" t="s">
        <v>176</v>
      </c>
      <c r="BQ12" s="134"/>
      <c r="BR12" s="175"/>
      <c r="BS12" s="175"/>
      <c r="BT12" s="178" t="s">
        <v>176</v>
      </c>
      <c r="BU12" s="134"/>
      <c r="BV12" s="134"/>
      <c r="BW12" s="134"/>
      <c r="BX12" s="134"/>
      <c r="BY12" s="134"/>
      <c r="BZ12" s="134"/>
      <c r="CA12" s="134"/>
      <c r="CB12" s="134"/>
      <c r="CC12" s="134"/>
      <c r="CD12" s="134"/>
      <c r="CE12" s="134"/>
      <c r="CF12" s="134"/>
      <c r="CG12" s="134"/>
      <c r="CH12" s="179"/>
    </row>
    <row r="13" spans="1:86">
      <c r="A13" s="143" t="s">
        <v>15</v>
      </c>
      <c r="B13" s="178">
        <v>93.28</v>
      </c>
      <c r="C13" s="134">
        <v>93.28</v>
      </c>
      <c r="D13" s="134">
        <v>93.28</v>
      </c>
      <c r="E13" s="134">
        <v>97.17</v>
      </c>
      <c r="F13" s="134">
        <v>97.17</v>
      </c>
      <c r="G13" s="134">
        <v>93.28</v>
      </c>
      <c r="H13" s="134">
        <v>97.17</v>
      </c>
      <c r="I13" s="134">
        <v>93.28</v>
      </c>
      <c r="J13" s="134">
        <v>93.28</v>
      </c>
      <c r="K13" s="134">
        <v>93.28</v>
      </c>
      <c r="L13" s="134">
        <v>97.17</v>
      </c>
      <c r="M13" s="134">
        <v>97.17</v>
      </c>
      <c r="N13" s="134">
        <v>93.28</v>
      </c>
      <c r="O13" s="134">
        <v>93.28</v>
      </c>
      <c r="P13" s="134">
        <v>97.17</v>
      </c>
      <c r="Q13" s="134">
        <v>93.28</v>
      </c>
      <c r="R13" s="134">
        <v>97.17</v>
      </c>
      <c r="S13" s="134">
        <v>93.28</v>
      </c>
      <c r="T13" s="134">
        <v>93.28</v>
      </c>
      <c r="U13" s="134">
        <v>93.28</v>
      </c>
      <c r="V13" s="134">
        <v>97.17</v>
      </c>
      <c r="W13" s="134">
        <v>97.17</v>
      </c>
      <c r="X13" s="134">
        <v>97.17</v>
      </c>
      <c r="Y13" s="134">
        <v>93.28</v>
      </c>
      <c r="Z13" s="134">
        <v>93.28</v>
      </c>
      <c r="AA13" s="134">
        <v>97.17</v>
      </c>
      <c r="AB13" s="134">
        <v>97.17</v>
      </c>
      <c r="AC13" s="134">
        <v>93.28</v>
      </c>
      <c r="AD13" s="134">
        <v>93.28</v>
      </c>
      <c r="AE13" s="134">
        <v>97.17</v>
      </c>
      <c r="AF13" s="134">
        <v>97.17</v>
      </c>
      <c r="AG13" s="134">
        <v>93.28</v>
      </c>
      <c r="AH13" s="134">
        <v>97.17</v>
      </c>
      <c r="AI13" s="134">
        <v>93.28</v>
      </c>
      <c r="AJ13" s="134">
        <v>97.17</v>
      </c>
      <c r="AK13" s="134">
        <v>93.28</v>
      </c>
      <c r="AL13" s="142">
        <v>97.17</v>
      </c>
      <c r="AM13" s="134">
        <v>103.69</v>
      </c>
      <c r="AN13" s="134">
        <v>103.69</v>
      </c>
      <c r="AO13" s="134">
        <v>103.69</v>
      </c>
      <c r="AP13" s="142">
        <v>103.69</v>
      </c>
      <c r="AQ13" s="177">
        <v>75.099999999999994</v>
      </c>
      <c r="AR13" s="177">
        <v>75.099999999999994</v>
      </c>
      <c r="AS13" s="177">
        <v>75.099999999999994</v>
      </c>
      <c r="AT13" s="177">
        <v>75.099999999999994</v>
      </c>
      <c r="AU13" s="177">
        <v>72.930000000000007</v>
      </c>
      <c r="AV13" s="177">
        <v>72.930000000000007</v>
      </c>
      <c r="AW13" s="177">
        <v>75.040000000000006</v>
      </c>
      <c r="AX13" s="177">
        <v>75.040000000000006</v>
      </c>
      <c r="AY13" s="177">
        <v>73.959999999999994</v>
      </c>
      <c r="AZ13" s="177">
        <v>73.959999999999994</v>
      </c>
      <c r="BA13" s="177">
        <v>75.099999999999994</v>
      </c>
      <c r="BB13" s="177">
        <v>72.930000000000007</v>
      </c>
      <c r="BC13" s="177">
        <v>75.040000000000006</v>
      </c>
      <c r="BD13" s="177">
        <v>73.959999999999994</v>
      </c>
      <c r="BE13" s="185">
        <v>73.959999999999994</v>
      </c>
      <c r="BF13" s="134">
        <v>53.06</v>
      </c>
      <c r="BG13" s="134">
        <v>53.06</v>
      </c>
      <c r="BH13" s="134">
        <v>53.06</v>
      </c>
      <c r="BI13" s="134">
        <v>53.06</v>
      </c>
      <c r="BJ13" s="134">
        <v>53.06</v>
      </c>
      <c r="BK13" s="134">
        <v>53.06</v>
      </c>
      <c r="BL13" s="134">
        <v>53.06</v>
      </c>
      <c r="BM13" s="134">
        <v>53.06</v>
      </c>
      <c r="BN13" s="134">
        <v>53.06</v>
      </c>
      <c r="BO13" s="142">
        <v>53.06</v>
      </c>
      <c r="BP13" s="134">
        <v>64.77</v>
      </c>
      <c r="BQ13" s="134">
        <v>64.77</v>
      </c>
      <c r="BR13" s="134">
        <v>62.87</v>
      </c>
      <c r="BS13" s="134">
        <v>62.87</v>
      </c>
      <c r="BT13" s="181">
        <v>93.8</v>
      </c>
      <c r="BU13" s="177">
        <v>93.8</v>
      </c>
      <c r="BV13" s="177">
        <v>93.8</v>
      </c>
      <c r="BW13" s="177">
        <v>93.8</v>
      </c>
      <c r="BX13" s="177">
        <v>93.8</v>
      </c>
      <c r="BY13" s="177">
        <v>93.8</v>
      </c>
      <c r="BZ13" s="177">
        <v>93.8</v>
      </c>
      <c r="CA13" s="177">
        <v>93.8</v>
      </c>
      <c r="CB13" s="177">
        <v>93.8</v>
      </c>
      <c r="CC13" s="177">
        <v>93.8</v>
      </c>
      <c r="CD13" s="177">
        <v>93.8</v>
      </c>
      <c r="CE13" s="177">
        <v>93.8</v>
      </c>
      <c r="CF13" s="177">
        <v>93.8</v>
      </c>
      <c r="CG13" s="177">
        <v>93.8</v>
      </c>
      <c r="CH13" s="186">
        <v>93.8</v>
      </c>
    </row>
    <row r="14" spans="1:86">
      <c r="A14" s="143" t="s">
        <v>16</v>
      </c>
      <c r="B14" s="178">
        <v>1.0999999999999999E-2</v>
      </c>
      <c r="C14" s="134">
        <v>1.0999999999999999E-2</v>
      </c>
      <c r="D14" s="134">
        <v>1.0999999999999999E-2</v>
      </c>
      <c r="E14" s="134">
        <v>1.0999999999999999E-2</v>
      </c>
      <c r="F14" s="134">
        <v>1.0999999999999999E-2</v>
      </c>
      <c r="G14" s="134">
        <v>1.0999999999999999E-2</v>
      </c>
      <c r="H14" s="134">
        <v>1.0999999999999999E-2</v>
      </c>
      <c r="I14" s="134">
        <v>1.0999999999999999E-2</v>
      </c>
      <c r="J14" s="134">
        <v>1.0999999999999999E-2</v>
      </c>
      <c r="K14" s="134">
        <v>1.0999999999999999E-2</v>
      </c>
      <c r="L14" s="134">
        <v>1.0999999999999999E-2</v>
      </c>
      <c r="M14" s="134">
        <v>1.0999999999999999E-2</v>
      </c>
      <c r="N14" s="134">
        <v>1.0999999999999999E-2</v>
      </c>
      <c r="O14" s="134">
        <v>1.0999999999999999E-2</v>
      </c>
      <c r="P14" s="134">
        <v>1.0999999999999999E-2</v>
      </c>
      <c r="Q14" s="134">
        <v>1.0999999999999999E-2</v>
      </c>
      <c r="R14" s="134">
        <v>1.0999999999999999E-2</v>
      </c>
      <c r="S14" s="134">
        <v>1.0999999999999999E-2</v>
      </c>
      <c r="T14" s="134">
        <v>1.0999999999999999E-2</v>
      </c>
      <c r="U14" s="134">
        <v>1.0999999999999999E-2</v>
      </c>
      <c r="V14" s="134">
        <v>1.0999999999999999E-2</v>
      </c>
      <c r="W14" s="134">
        <v>1.0999999999999999E-2</v>
      </c>
      <c r="X14" s="134">
        <v>1.0999999999999999E-2</v>
      </c>
      <c r="Y14" s="134">
        <v>1.0999999999999999E-2</v>
      </c>
      <c r="Z14" s="134">
        <v>1.0999999999999999E-2</v>
      </c>
      <c r="AA14" s="134">
        <v>1.0999999999999999E-2</v>
      </c>
      <c r="AB14" s="134">
        <v>1.0999999999999999E-2</v>
      </c>
      <c r="AC14" s="134">
        <v>1.0999999999999999E-2</v>
      </c>
      <c r="AD14" s="134">
        <v>1.0999999999999999E-2</v>
      </c>
      <c r="AE14" s="134">
        <v>1.0999999999999999E-2</v>
      </c>
      <c r="AF14" s="134">
        <v>1.0999999999999999E-2</v>
      </c>
      <c r="AG14" s="134">
        <v>1.0999999999999999E-2</v>
      </c>
      <c r="AH14" s="134">
        <v>1.0999999999999999E-2</v>
      </c>
      <c r="AI14" s="134">
        <v>1.0999999999999999E-2</v>
      </c>
      <c r="AJ14" s="134">
        <v>1.0999999999999999E-2</v>
      </c>
      <c r="AK14" s="134">
        <v>1.0999999999999999E-2</v>
      </c>
      <c r="AL14" s="142">
        <v>1.0999999999999999E-2</v>
      </c>
      <c r="AM14" s="134">
        <v>1.0999999999999999E-2</v>
      </c>
      <c r="AN14" s="134">
        <v>1.0999999999999999E-2</v>
      </c>
      <c r="AO14" s="134">
        <v>1.0999999999999999E-2</v>
      </c>
      <c r="AP14" s="142">
        <v>1.0999999999999999E-2</v>
      </c>
      <c r="AQ14" s="134">
        <v>3.0000000000000001E-3</v>
      </c>
      <c r="AR14" s="134">
        <v>3.0000000000000001E-3</v>
      </c>
      <c r="AS14" s="134">
        <v>3.0000000000000001E-3</v>
      </c>
      <c r="AT14" s="134">
        <v>3.0000000000000001E-3</v>
      </c>
      <c r="AU14" s="134">
        <v>3.0000000000000001E-3</v>
      </c>
      <c r="AV14" s="134">
        <v>3.0000000000000001E-3</v>
      </c>
      <c r="AW14" s="134">
        <v>3.0000000000000001E-3</v>
      </c>
      <c r="AX14" s="134">
        <v>3.0000000000000001E-3</v>
      </c>
      <c r="AY14" s="134">
        <v>3.0000000000000001E-3</v>
      </c>
      <c r="AZ14" s="134">
        <v>3.0000000000000001E-3</v>
      </c>
      <c r="BA14" s="134">
        <v>3.0000000000000001E-3</v>
      </c>
      <c r="BB14" s="134">
        <v>3.0000000000000001E-3</v>
      </c>
      <c r="BC14" s="134">
        <v>3.0000000000000001E-3</v>
      </c>
      <c r="BD14" s="134">
        <v>3.0000000000000001E-3</v>
      </c>
      <c r="BE14" s="142">
        <v>3.0000000000000001E-3</v>
      </c>
      <c r="BF14" s="134">
        <v>1E-3</v>
      </c>
      <c r="BG14" s="134">
        <v>1E-3</v>
      </c>
      <c r="BH14" s="134">
        <v>1E-3</v>
      </c>
      <c r="BI14" s="134">
        <v>1E-3</v>
      </c>
      <c r="BJ14" s="134">
        <v>1E-3</v>
      </c>
      <c r="BK14" s="134">
        <v>1E-3</v>
      </c>
      <c r="BL14" s="134">
        <v>1E-3</v>
      </c>
      <c r="BM14" s="134">
        <v>1E-3</v>
      </c>
      <c r="BN14" s="134">
        <v>1E-3</v>
      </c>
      <c r="BO14" s="142">
        <v>1E-3</v>
      </c>
      <c r="BP14" s="134">
        <v>3.0000000000000001E-3</v>
      </c>
      <c r="BQ14" s="134">
        <v>3.0000000000000001E-3</v>
      </c>
      <c r="BR14" s="134">
        <v>3.0000000000000001E-3</v>
      </c>
      <c r="BS14" s="134">
        <v>3.0000000000000001E-3</v>
      </c>
      <c r="BT14" s="178">
        <v>7.1999999999999998E-3</v>
      </c>
      <c r="BU14" s="134">
        <v>7.1999999999999998E-3</v>
      </c>
      <c r="BV14" s="134">
        <v>7.1999999999999998E-3</v>
      </c>
      <c r="BW14" s="134">
        <v>7.1999999999999998E-3</v>
      </c>
      <c r="BX14" s="134">
        <v>7.1999999999999998E-3</v>
      </c>
      <c r="BY14" s="134">
        <v>7.1999999999999998E-3</v>
      </c>
      <c r="BZ14" s="134">
        <v>7.1999999999999998E-3</v>
      </c>
      <c r="CA14" s="134">
        <v>7.1999999999999998E-3</v>
      </c>
      <c r="CB14" s="134">
        <v>7.1999999999999998E-3</v>
      </c>
      <c r="CC14" s="134">
        <v>7.1999999999999998E-3</v>
      </c>
      <c r="CD14" s="134">
        <v>7.1999999999999998E-3</v>
      </c>
      <c r="CE14" s="134">
        <v>7.1999999999999998E-3</v>
      </c>
      <c r="CF14" s="134">
        <v>7.1999999999999998E-3</v>
      </c>
      <c r="CG14" s="134">
        <v>7.1999999999999998E-3</v>
      </c>
      <c r="CH14" s="179">
        <v>7.1999999999999998E-3</v>
      </c>
    </row>
    <row r="15" spans="1:86">
      <c r="A15" s="143" t="s">
        <v>17</v>
      </c>
      <c r="B15" s="134">
        <v>1.6000000000000001E-3</v>
      </c>
      <c r="C15" s="134">
        <v>1.6000000000000001E-3</v>
      </c>
      <c r="D15" s="134">
        <v>1.6000000000000001E-3</v>
      </c>
      <c r="E15" s="134">
        <v>1.6000000000000001E-3</v>
      </c>
      <c r="F15" s="134">
        <v>1.6000000000000001E-3</v>
      </c>
      <c r="G15" s="134">
        <v>1.6000000000000001E-3</v>
      </c>
      <c r="H15" s="134">
        <v>1.6000000000000001E-3</v>
      </c>
      <c r="I15" s="134">
        <v>1.6000000000000001E-3</v>
      </c>
      <c r="J15" s="134">
        <v>1.6000000000000001E-3</v>
      </c>
      <c r="K15" s="134">
        <v>1.6000000000000001E-3</v>
      </c>
      <c r="L15" s="134">
        <v>1.6000000000000001E-3</v>
      </c>
      <c r="M15" s="134">
        <v>1.6000000000000001E-3</v>
      </c>
      <c r="N15" s="134">
        <v>1.6000000000000001E-3</v>
      </c>
      <c r="O15" s="134">
        <v>1.6000000000000001E-3</v>
      </c>
      <c r="P15" s="134">
        <v>1.6000000000000001E-3</v>
      </c>
      <c r="Q15" s="134">
        <v>1.6000000000000001E-3</v>
      </c>
      <c r="R15" s="134">
        <v>1.6000000000000001E-3</v>
      </c>
      <c r="S15" s="134">
        <v>1.6000000000000001E-3</v>
      </c>
      <c r="T15" s="134">
        <v>1.6000000000000001E-3</v>
      </c>
      <c r="U15" s="134">
        <v>1.6000000000000001E-3</v>
      </c>
      <c r="V15" s="134">
        <v>1.6000000000000001E-3</v>
      </c>
      <c r="W15" s="134">
        <v>1.6000000000000001E-3</v>
      </c>
      <c r="X15" s="134">
        <v>1.6000000000000001E-3</v>
      </c>
      <c r="Y15" s="134">
        <v>1.6000000000000001E-3</v>
      </c>
      <c r="Z15" s="134">
        <v>1.6000000000000001E-3</v>
      </c>
      <c r="AA15" s="134">
        <v>1.6000000000000001E-3</v>
      </c>
      <c r="AB15" s="134">
        <v>1.6000000000000001E-3</v>
      </c>
      <c r="AC15" s="134">
        <v>1.6000000000000001E-3</v>
      </c>
      <c r="AD15" s="134">
        <v>1.6000000000000001E-3</v>
      </c>
      <c r="AE15" s="134">
        <v>1.6000000000000001E-3</v>
      </c>
      <c r="AF15" s="134">
        <v>1.6000000000000001E-3</v>
      </c>
      <c r="AG15" s="134">
        <v>1.6000000000000001E-3</v>
      </c>
      <c r="AH15" s="134">
        <v>1.6000000000000001E-3</v>
      </c>
      <c r="AI15" s="134">
        <v>1.6000000000000001E-3</v>
      </c>
      <c r="AJ15" s="134">
        <v>1.6000000000000001E-3</v>
      </c>
      <c r="AK15" s="134">
        <v>1.6000000000000001E-3</v>
      </c>
      <c r="AL15" s="142">
        <v>1.6000000000000001E-3</v>
      </c>
      <c r="AM15" s="134">
        <v>1.6000000000000001E-3</v>
      </c>
      <c r="AN15" s="134">
        <v>1.6000000000000001E-3</v>
      </c>
      <c r="AO15" s="134">
        <v>1.6000000000000001E-3</v>
      </c>
      <c r="AP15" s="142">
        <v>1.6000000000000001E-3</v>
      </c>
      <c r="AQ15" s="134">
        <v>5.9999999999999995E-4</v>
      </c>
      <c r="AR15" s="134">
        <v>5.9999999999999995E-4</v>
      </c>
      <c r="AS15" s="134">
        <v>5.9999999999999995E-4</v>
      </c>
      <c r="AT15" s="134">
        <v>5.9999999999999995E-4</v>
      </c>
      <c r="AU15" s="134">
        <v>5.9999999999999995E-4</v>
      </c>
      <c r="AV15" s="134">
        <v>5.9999999999999995E-4</v>
      </c>
      <c r="AW15" s="134">
        <v>5.9999999999999995E-4</v>
      </c>
      <c r="AX15" s="134">
        <v>5.9999999999999995E-4</v>
      </c>
      <c r="AY15" s="134">
        <v>5.9999999999999995E-4</v>
      </c>
      <c r="AZ15" s="134">
        <v>5.9999999999999995E-4</v>
      </c>
      <c r="BA15" s="134">
        <v>5.9999999999999995E-4</v>
      </c>
      <c r="BB15" s="134">
        <v>5.9999999999999995E-4</v>
      </c>
      <c r="BC15" s="134">
        <v>5.9999999999999995E-4</v>
      </c>
      <c r="BD15" s="134">
        <v>5.9999999999999995E-4</v>
      </c>
      <c r="BE15" s="142">
        <v>5.9999999999999995E-4</v>
      </c>
      <c r="BF15" s="134">
        <v>1E-4</v>
      </c>
      <c r="BG15" s="134">
        <v>1E-4</v>
      </c>
      <c r="BH15" s="134">
        <v>1E-4</v>
      </c>
      <c r="BI15" s="134">
        <v>1E-4</v>
      </c>
      <c r="BJ15" s="134">
        <v>1E-4</v>
      </c>
      <c r="BK15" s="134">
        <v>1E-4</v>
      </c>
      <c r="BL15" s="134">
        <v>1E-4</v>
      </c>
      <c r="BM15" s="134">
        <v>1E-4</v>
      </c>
      <c r="BN15" s="134">
        <v>1E-4</v>
      </c>
      <c r="BO15" s="142">
        <v>1E-4</v>
      </c>
      <c r="BP15" s="134">
        <v>5.9999999999999995E-4</v>
      </c>
      <c r="BQ15" s="134">
        <v>5.9999999999999995E-4</v>
      </c>
      <c r="BR15" s="134">
        <v>5.9999999999999995E-4</v>
      </c>
      <c r="BS15" s="134">
        <v>5.9999999999999995E-4</v>
      </c>
      <c r="BT15" s="178">
        <v>3.5999999999999999E-3</v>
      </c>
      <c r="BU15" s="134">
        <v>3.5999999999999999E-3</v>
      </c>
      <c r="BV15" s="134">
        <v>3.5999999999999999E-3</v>
      </c>
      <c r="BW15" s="134">
        <v>3.5999999999999999E-3</v>
      </c>
      <c r="BX15" s="134">
        <v>3.5999999999999999E-3</v>
      </c>
      <c r="BY15" s="134">
        <v>3.5999999999999999E-3</v>
      </c>
      <c r="BZ15" s="134">
        <v>3.5999999999999999E-3</v>
      </c>
      <c r="CA15" s="134">
        <v>3.5999999999999999E-3</v>
      </c>
      <c r="CB15" s="134">
        <v>3.5999999999999999E-3</v>
      </c>
      <c r="CC15" s="134">
        <v>3.5999999999999999E-3</v>
      </c>
      <c r="CD15" s="134">
        <v>3.5999999999999999E-3</v>
      </c>
      <c r="CE15" s="134">
        <v>3.5999999999999999E-3</v>
      </c>
      <c r="CF15" s="134">
        <v>3.5999999999999999E-3</v>
      </c>
      <c r="CG15" s="134">
        <v>3.5999999999999999E-3</v>
      </c>
      <c r="CH15" s="179">
        <v>3.5999999999999999E-3</v>
      </c>
    </row>
    <row r="16" spans="1:86">
      <c r="A16" s="143" t="s">
        <v>18</v>
      </c>
      <c r="B16" s="178">
        <f>B13+B14*25+B15*298</f>
        <v>94.031800000000004</v>
      </c>
      <c r="C16" s="134">
        <f t="shared" ref="C16:BN16" si="0">C13+C14*25+C15*298</f>
        <v>94.031800000000004</v>
      </c>
      <c r="D16" s="134">
        <f t="shared" si="0"/>
        <v>94.031800000000004</v>
      </c>
      <c r="E16" s="134">
        <f t="shared" si="0"/>
        <v>97.921800000000005</v>
      </c>
      <c r="F16" s="134">
        <f t="shared" si="0"/>
        <v>97.921800000000005</v>
      </c>
      <c r="G16" s="134">
        <f t="shared" si="0"/>
        <v>94.031800000000004</v>
      </c>
      <c r="H16" s="134">
        <f t="shared" si="0"/>
        <v>97.921800000000005</v>
      </c>
      <c r="I16" s="134">
        <f t="shared" si="0"/>
        <v>94.031800000000004</v>
      </c>
      <c r="J16" s="134">
        <f t="shared" si="0"/>
        <v>94.031800000000004</v>
      </c>
      <c r="K16" s="134">
        <f t="shared" si="0"/>
        <v>94.031800000000004</v>
      </c>
      <c r="L16" s="134">
        <f t="shared" si="0"/>
        <v>97.921800000000005</v>
      </c>
      <c r="M16" s="134">
        <f t="shared" si="0"/>
        <v>97.921800000000005</v>
      </c>
      <c r="N16" s="134">
        <f t="shared" si="0"/>
        <v>94.031800000000004</v>
      </c>
      <c r="O16" s="134">
        <f t="shared" si="0"/>
        <v>94.031800000000004</v>
      </c>
      <c r="P16" s="134">
        <f t="shared" si="0"/>
        <v>97.921800000000005</v>
      </c>
      <c r="Q16" s="134">
        <f t="shared" si="0"/>
        <v>94.031800000000004</v>
      </c>
      <c r="R16" s="134">
        <f t="shared" si="0"/>
        <v>97.921800000000005</v>
      </c>
      <c r="S16" s="134">
        <f t="shared" si="0"/>
        <v>94.031800000000004</v>
      </c>
      <c r="T16" s="134">
        <f t="shared" si="0"/>
        <v>94.031800000000004</v>
      </c>
      <c r="U16" s="134">
        <f t="shared" si="0"/>
        <v>94.031800000000004</v>
      </c>
      <c r="V16" s="134">
        <f t="shared" si="0"/>
        <v>97.921800000000005</v>
      </c>
      <c r="W16" s="134">
        <f t="shared" si="0"/>
        <v>97.921800000000005</v>
      </c>
      <c r="X16" s="134">
        <f t="shared" si="0"/>
        <v>97.921800000000005</v>
      </c>
      <c r="Y16" s="134">
        <f>Y13+Y14*25+Y15*298</f>
        <v>94.031800000000004</v>
      </c>
      <c r="Z16" s="134">
        <f>Z13+Z14*25+Z15*298</f>
        <v>94.031800000000004</v>
      </c>
      <c r="AA16" s="134">
        <f t="shared" si="0"/>
        <v>97.921800000000005</v>
      </c>
      <c r="AB16" s="134">
        <f t="shared" si="0"/>
        <v>97.921800000000005</v>
      </c>
      <c r="AC16" s="134">
        <f>AC13+AC14*25+AC15*298</f>
        <v>94.031800000000004</v>
      </c>
      <c r="AD16" s="134">
        <f>AD13+AD14*25+AD15*298</f>
        <v>94.031800000000004</v>
      </c>
      <c r="AE16" s="134">
        <f>AE13+AE14*25+AE15*298</f>
        <v>97.921800000000005</v>
      </c>
      <c r="AF16" s="134">
        <f>AF13+AF14*25+AF15*298</f>
        <v>97.921800000000005</v>
      </c>
      <c r="AG16" s="134">
        <f t="shared" ref="AG16" si="1">AG13+AG14*25+AG15*298</f>
        <v>94.031800000000004</v>
      </c>
      <c r="AH16" s="134">
        <f t="shared" si="0"/>
        <v>97.921800000000005</v>
      </c>
      <c r="AI16" s="134">
        <f t="shared" si="0"/>
        <v>94.031800000000004</v>
      </c>
      <c r="AJ16" s="134">
        <f t="shared" si="0"/>
        <v>97.921800000000005</v>
      </c>
      <c r="AK16" s="134">
        <f t="shared" si="0"/>
        <v>94.031800000000004</v>
      </c>
      <c r="AL16" s="142">
        <f t="shared" si="0"/>
        <v>97.921800000000005</v>
      </c>
      <c r="AM16" s="134">
        <f t="shared" si="0"/>
        <v>104.4418</v>
      </c>
      <c r="AN16" s="134">
        <f t="shared" si="0"/>
        <v>104.4418</v>
      </c>
      <c r="AO16" s="134">
        <f t="shared" si="0"/>
        <v>104.4418</v>
      </c>
      <c r="AP16" s="142">
        <f t="shared" si="0"/>
        <v>104.4418</v>
      </c>
      <c r="AQ16" s="134">
        <f t="shared" si="0"/>
        <v>75.353799999999993</v>
      </c>
      <c r="AR16" s="134">
        <f t="shared" si="0"/>
        <v>75.353799999999993</v>
      </c>
      <c r="AS16" s="134">
        <f t="shared" si="0"/>
        <v>75.353799999999993</v>
      </c>
      <c r="AT16" s="134">
        <f t="shared" si="0"/>
        <v>75.353799999999993</v>
      </c>
      <c r="AU16" s="134">
        <f t="shared" si="0"/>
        <v>73.183800000000005</v>
      </c>
      <c r="AV16" s="134">
        <f t="shared" si="0"/>
        <v>73.183800000000005</v>
      </c>
      <c r="AW16" s="134">
        <f t="shared" si="0"/>
        <v>75.293800000000005</v>
      </c>
      <c r="AX16" s="134">
        <f t="shared" si="0"/>
        <v>75.293800000000005</v>
      </c>
      <c r="AY16" s="134">
        <f t="shared" si="0"/>
        <v>74.213799999999992</v>
      </c>
      <c r="AZ16" s="134">
        <f t="shared" si="0"/>
        <v>74.213799999999992</v>
      </c>
      <c r="BA16" s="134">
        <f t="shared" si="0"/>
        <v>75.353799999999993</v>
      </c>
      <c r="BB16" s="134">
        <f t="shared" si="0"/>
        <v>73.183800000000005</v>
      </c>
      <c r="BC16" s="134">
        <f t="shared" si="0"/>
        <v>75.293800000000005</v>
      </c>
      <c r="BD16" s="134">
        <f t="shared" si="0"/>
        <v>74.213799999999992</v>
      </c>
      <c r="BE16" s="142">
        <f t="shared" si="0"/>
        <v>74.213799999999992</v>
      </c>
      <c r="BF16" s="134">
        <f t="shared" si="0"/>
        <v>53.114800000000002</v>
      </c>
      <c r="BG16" s="134">
        <f t="shared" si="0"/>
        <v>53.114800000000002</v>
      </c>
      <c r="BH16" s="134">
        <f t="shared" si="0"/>
        <v>53.114800000000002</v>
      </c>
      <c r="BI16" s="134">
        <f t="shared" si="0"/>
        <v>53.114800000000002</v>
      </c>
      <c r="BJ16" s="134">
        <f t="shared" si="0"/>
        <v>53.114800000000002</v>
      </c>
      <c r="BK16" s="134">
        <f t="shared" si="0"/>
        <v>53.114800000000002</v>
      </c>
      <c r="BL16" s="134">
        <f t="shared" si="0"/>
        <v>53.114800000000002</v>
      </c>
      <c r="BM16" s="134">
        <f t="shared" si="0"/>
        <v>53.114800000000002</v>
      </c>
      <c r="BN16" s="134">
        <f t="shared" si="0"/>
        <v>53.114800000000002</v>
      </c>
      <c r="BO16" s="142">
        <f t="shared" ref="BO16" si="2">BO13+BO14*25+BO15*298</f>
        <v>53.114800000000002</v>
      </c>
      <c r="BP16" s="134">
        <f>BP13+BP14*25+BP15*298</f>
        <v>65.023799999999994</v>
      </c>
      <c r="BQ16" s="134">
        <f t="shared" ref="BQ16:CH16" si="3">BQ13+BQ14*25+BQ15*298</f>
        <v>65.023799999999994</v>
      </c>
      <c r="BR16" s="134">
        <f t="shared" si="3"/>
        <v>63.123800000000003</v>
      </c>
      <c r="BS16" s="134">
        <f t="shared" si="3"/>
        <v>63.123800000000003</v>
      </c>
      <c r="BT16" s="178">
        <f>BT13+BT14*25+BT15*298</f>
        <v>95.052800000000005</v>
      </c>
      <c r="BU16" s="134">
        <f t="shared" si="3"/>
        <v>95.052800000000005</v>
      </c>
      <c r="BV16" s="134">
        <f t="shared" si="3"/>
        <v>95.052800000000005</v>
      </c>
      <c r="BW16" s="134">
        <f t="shared" si="3"/>
        <v>95.052800000000005</v>
      </c>
      <c r="BX16" s="134">
        <f t="shared" si="3"/>
        <v>95.052800000000005</v>
      </c>
      <c r="BY16" s="134">
        <f t="shared" si="3"/>
        <v>95.052800000000005</v>
      </c>
      <c r="BZ16" s="134">
        <f t="shared" si="3"/>
        <v>95.052800000000005</v>
      </c>
      <c r="CA16" s="134">
        <f t="shared" si="3"/>
        <v>95.052800000000005</v>
      </c>
      <c r="CB16" s="134">
        <f t="shared" si="3"/>
        <v>95.052800000000005</v>
      </c>
      <c r="CC16" s="134">
        <f t="shared" si="3"/>
        <v>95.052800000000005</v>
      </c>
      <c r="CD16" s="134">
        <f t="shared" si="3"/>
        <v>95.052800000000005</v>
      </c>
      <c r="CE16" s="134">
        <f t="shared" si="3"/>
        <v>95.052800000000005</v>
      </c>
      <c r="CF16" s="134">
        <f t="shared" si="3"/>
        <v>95.052800000000005</v>
      </c>
      <c r="CG16" s="134">
        <f t="shared" si="3"/>
        <v>95.052800000000005</v>
      </c>
      <c r="CH16" s="179">
        <f t="shared" si="3"/>
        <v>95.052800000000005</v>
      </c>
    </row>
    <row r="17" spans="1:86" s="12" customFormat="1">
      <c r="A17" s="149" t="s">
        <v>7</v>
      </c>
      <c r="B17" s="178" t="s">
        <v>152</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42"/>
      <c r="AM17" s="134" t="s">
        <v>152</v>
      </c>
      <c r="AN17" s="134"/>
      <c r="AO17" s="134"/>
      <c r="AP17" s="142"/>
      <c r="AQ17" s="134" t="s">
        <v>262</v>
      </c>
      <c r="AR17" s="134"/>
      <c r="AS17" s="134"/>
      <c r="AT17" s="134"/>
      <c r="AU17" s="134"/>
      <c r="AV17" s="134"/>
      <c r="AW17" s="134"/>
      <c r="AX17" s="134"/>
      <c r="AY17" s="134"/>
      <c r="AZ17" s="134"/>
      <c r="BA17" s="134"/>
      <c r="BB17" s="134"/>
      <c r="BC17" s="134"/>
      <c r="BD17" s="134"/>
      <c r="BE17" s="142"/>
      <c r="BF17" s="134" t="s">
        <v>139</v>
      </c>
      <c r="BG17" s="134"/>
      <c r="BH17" s="134"/>
      <c r="BI17" s="134"/>
      <c r="BJ17" s="134"/>
      <c r="BK17" s="134"/>
      <c r="BL17" s="134"/>
      <c r="BM17" s="134"/>
      <c r="BN17" s="134"/>
      <c r="BO17" s="142"/>
      <c r="BP17" s="134" t="s">
        <v>140</v>
      </c>
      <c r="BQ17" s="134"/>
      <c r="BR17" s="134"/>
      <c r="BS17" s="134"/>
      <c r="BT17" s="178" t="s">
        <v>175</v>
      </c>
      <c r="BU17" s="134"/>
      <c r="BV17" s="134"/>
      <c r="BW17" s="134"/>
      <c r="BX17" s="134"/>
      <c r="BY17" s="134"/>
      <c r="BZ17" s="134"/>
      <c r="CA17" s="134"/>
      <c r="CB17" s="134"/>
      <c r="CC17" s="134"/>
      <c r="CD17" s="134"/>
      <c r="CE17" s="134"/>
      <c r="CF17" s="134"/>
      <c r="CG17" s="134"/>
      <c r="CH17" s="179"/>
    </row>
    <row r="18" spans="1:86">
      <c r="A18" s="143" t="s">
        <v>20</v>
      </c>
      <c r="B18" s="144">
        <f>SUM(B20:B77)</f>
        <v>2081.5840963799997</v>
      </c>
      <c r="C18" s="144">
        <f t="shared" ref="C18:BN18" si="4">SUM(C20:C77)</f>
        <v>2081.5840963799997</v>
      </c>
      <c r="D18" s="144">
        <f t="shared" si="4"/>
        <v>2081.5840963799997</v>
      </c>
      <c r="E18" s="144">
        <f t="shared" si="4"/>
        <v>2081.5840963799997</v>
      </c>
      <c r="F18" s="144">
        <f t="shared" si="4"/>
        <v>2081.5840963799997</v>
      </c>
      <c r="G18" s="144">
        <f t="shared" si="4"/>
        <v>1.5841171379999999</v>
      </c>
      <c r="H18" s="144">
        <f t="shared" si="4"/>
        <v>1.5841171379999999</v>
      </c>
      <c r="I18" s="144">
        <f t="shared" si="4"/>
        <v>2401.5840963799997</v>
      </c>
      <c r="J18" s="144">
        <f t="shared" si="4"/>
        <v>2401.5840963799997</v>
      </c>
      <c r="K18" s="144">
        <f t="shared" si="4"/>
        <v>2401.5840963799997</v>
      </c>
      <c r="L18" s="144">
        <f t="shared" si="4"/>
        <v>2401.5840963799997</v>
      </c>
      <c r="M18" s="144">
        <f t="shared" si="4"/>
        <v>2401.5840963799997</v>
      </c>
      <c r="N18" s="144">
        <f t="shared" si="4"/>
        <v>1.5841171379999999</v>
      </c>
      <c r="O18" s="144">
        <f t="shared" si="4"/>
        <v>1.5841171379999999</v>
      </c>
      <c r="P18" s="144">
        <f t="shared" si="4"/>
        <v>1.5841171379999999</v>
      </c>
      <c r="Q18" s="144">
        <f t="shared" si="4"/>
        <v>1.5841171379999999</v>
      </c>
      <c r="R18" s="144">
        <f t="shared" si="4"/>
        <v>1.5841171379999999</v>
      </c>
      <c r="S18" s="144">
        <f t="shared" si="4"/>
        <v>1.5841171379999999</v>
      </c>
      <c r="T18" s="144">
        <f t="shared" si="4"/>
        <v>1.5841171379999999</v>
      </c>
      <c r="U18" s="144">
        <f t="shared" si="4"/>
        <v>1.5841171379999999</v>
      </c>
      <c r="V18" s="144">
        <f t="shared" si="4"/>
        <v>1.5841171379999999</v>
      </c>
      <c r="W18" s="144">
        <f t="shared" si="4"/>
        <v>1.5841171379999999</v>
      </c>
      <c r="X18" s="144">
        <f t="shared" si="4"/>
        <v>1.5841171379999999</v>
      </c>
      <c r="Y18" s="144">
        <f t="shared" si="4"/>
        <v>1.5841171379999999</v>
      </c>
      <c r="Z18" s="144">
        <f t="shared" si="4"/>
        <v>1.5841171379999999</v>
      </c>
      <c r="AA18" s="144">
        <f t="shared" si="4"/>
        <v>1.5841171379999999</v>
      </c>
      <c r="AB18" s="144">
        <f t="shared" si="4"/>
        <v>1.5841171379999999</v>
      </c>
      <c r="AC18" s="144">
        <f t="shared" si="4"/>
        <v>1.5841171379999999</v>
      </c>
      <c r="AD18" s="144">
        <f t="shared" si="4"/>
        <v>1.5841171379999999</v>
      </c>
      <c r="AE18" s="144">
        <f t="shared" si="4"/>
        <v>1.5841171379999999</v>
      </c>
      <c r="AF18" s="144">
        <f t="shared" si="4"/>
        <v>1.5841171379999999</v>
      </c>
      <c r="AG18" s="144">
        <f t="shared" si="4"/>
        <v>1.5841171379999999</v>
      </c>
      <c r="AH18" s="144">
        <f t="shared" si="4"/>
        <v>1.5841171379999999</v>
      </c>
      <c r="AI18" s="144">
        <f t="shared" si="4"/>
        <v>1.5841171379999999</v>
      </c>
      <c r="AJ18" s="144">
        <f t="shared" si="4"/>
        <v>1.5841171379999999</v>
      </c>
      <c r="AK18" s="144">
        <f t="shared" si="4"/>
        <v>1.5841171379999999</v>
      </c>
      <c r="AL18" s="145">
        <f t="shared" si="4"/>
        <v>1.5841171379999999</v>
      </c>
      <c r="AM18" s="144">
        <f t="shared" si="4"/>
        <v>1.5949507380000001</v>
      </c>
      <c r="AN18" s="144">
        <f t="shared" si="4"/>
        <v>1.6159127379999998</v>
      </c>
      <c r="AO18" s="144">
        <f t="shared" si="4"/>
        <v>1.6159127379999998</v>
      </c>
      <c r="AP18" s="145">
        <f t="shared" si="4"/>
        <v>1.5852073019999999</v>
      </c>
      <c r="AQ18" s="144">
        <f t="shared" si="4"/>
        <v>0.49973940000000006</v>
      </c>
      <c r="AR18" s="144">
        <f t="shared" si="4"/>
        <v>0.49973940000000006</v>
      </c>
      <c r="AS18" s="144">
        <f t="shared" si="4"/>
        <v>0.49973940000000006</v>
      </c>
      <c r="AT18" s="144">
        <f t="shared" si="4"/>
        <v>0.49973940000000006</v>
      </c>
      <c r="AU18" s="144">
        <f t="shared" si="4"/>
        <v>4.101322109999999E-2</v>
      </c>
      <c r="AV18" s="144">
        <f t="shared" si="4"/>
        <v>4.101322109999999E-2</v>
      </c>
      <c r="AW18" s="144">
        <f t="shared" si="4"/>
        <v>4.101322109999999E-2</v>
      </c>
      <c r="AX18" s="144">
        <f t="shared" si="4"/>
        <v>4.101322109999999E-2</v>
      </c>
      <c r="AY18" s="144">
        <f t="shared" si="4"/>
        <v>4.3122644999999987E-2</v>
      </c>
      <c r="AZ18" s="144">
        <f t="shared" si="4"/>
        <v>4.3122644999999987E-2</v>
      </c>
      <c r="BA18" s="144">
        <f t="shared" si="4"/>
        <v>0.1527394</v>
      </c>
      <c r="BB18" s="144">
        <f t="shared" si="4"/>
        <v>4.101322109999999E-2</v>
      </c>
      <c r="BC18" s="144">
        <f t="shared" si="4"/>
        <v>4.101322109999999E-2</v>
      </c>
      <c r="BD18" s="144">
        <f t="shared" si="4"/>
        <v>4.3122644999999987E-2</v>
      </c>
      <c r="BE18" s="145">
        <f t="shared" si="4"/>
        <v>4.101322109999999E-2</v>
      </c>
      <c r="BF18" s="144">
        <f t="shared" si="4"/>
        <v>1.8879582000000001</v>
      </c>
      <c r="BG18" s="144">
        <f t="shared" si="4"/>
        <v>1.8879582000000001</v>
      </c>
      <c r="BH18" s="144">
        <f t="shared" si="4"/>
        <v>1.8879582000000001</v>
      </c>
      <c r="BI18" s="144">
        <f t="shared" si="4"/>
        <v>1.8879582000000001</v>
      </c>
      <c r="BJ18" s="144">
        <f t="shared" si="4"/>
        <v>1.8879582000000001</v>
      </c>
      <c r="BK18" s="144">
        <f t="shared" si="4"/>
        <v>1.8879582000000001</v>
      </c>
      <c r="BL18" s="144">
        <f t="shared" si="4"/>
        <v>1.8879582000000001</v>
      </c>
      <c r="BM18" s="144">
        <f t="shared" si="4"/>
        <v>1.8879582000000001</v>
      </c>
      <c r="BN18" s="144">
        <f t="shared" si="4"/>
        <v>1.8879582000000001</v>
      </c>
      <c r="BO18" s="145">
        <f t="shared" ref="BO18:CH18" si="5">SUM(BO20:BO77)</f>
        <v>1.8879582000000001</v>
      </c>
      <c r="BP18" s="144">
        <f t="shared" si="5"/>
        <v>1.8879582000000001</v>
      </c>
      <c r="BQ18" s="144">
        <f t="shared" si="5"/>
        <v>1.8879582000000001</v>
      </c>
      <c r="BR18" s="144">
        <f t="shared" si="5"/>
        <v>1.8879582000000001</v>
      </c>
      <c r="BS18" s="145">
        <f t="shared" si="5"/>
        <v>1.8879582000000001</v>
      </c>
      <c r="BT18" s="144">
        <f t="shared" si="5"/>
        <v>3.8634843892599982E-2</v>
      </c>
      <c r="BU18" s="144">
        <f t="shared" si="5"/>
        <v>3.8634843892599982E-2</v>
      </c>
      <c r="BV18" s="144">
        <f t="shared" si="5"/>
        <v>3.8634843892599982E-2</v>
      </c>
      <c r="BW18" s="144">
        <f t="shared" si="5"/>
        <v>3.8634843892599982E-2</v>
      </c>
      <c r="BX18" s="144">
        <f t="shared" si="5"/>
        <v>3.8634843892599982E-2</v>
      </c>
      <c r="BY18" s="144">
        <f t="shared" si="5"/>
        <v>3.8634843892599982E-2</v>
      </c>
      <c r="BZ18" s="144">
        <f t="shared" si="5"/>
        <v>3.8634843892599982E-2</v>
      </c>
      <c r="CA18" s="144">
        <f t="shared" si="5"/>
        <v>3.8634843892599982E-2</v>
      </c>
      <c r="CB18" s="144">
        <f t="shared" si="5"/>
        <v>3.8634843892599982E-2</v>
      </c>
      <c r="CC18" s="144">
        <f t="shared" si="5"/>
        <v>3.8634843892599982E-2</v>
      </c>
      <c r="CD18" s="144">
        <f t="shared" si="5"/>
        <v>3.8634843892599982E-2</v>
      </c>
      <c r="CE18" s="144">
        <f t="shared" si="5"/>
        <v>3.8634843892599982E-2</v>
      </c>
      <c r="CF18" s="144">
        <f t="shared" si="5"/>
        <v>3.8634843892599982E-2</v>
      </c>
      <c r="CG18" s="144">
        <f t="shared" si="5"/>
        <v>3.8634843892599982E-2</v>
      </c>
      <c r="CH18" s="184">
        <f t="shared" si="5"/>
        <v>3.8634843892599982E-2</v>
      </c>
    </row>
    <row r="19" spans="1:86">
      <c r="A19" s="148" t="s">
        <v>21</v>
      </c>
      <c r="B19" s="13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5"/>
      <c r="AM19" s="144"/>
      <c r="AN19" s="144"/>
      <c r="AO19" s="144"/>
      <c r="AP19" s="145"/>
      <c r="AQ19" s="144"/>
      <c r="AR19" s="144"/>
      <c r="AS19" s="144"/>
      <c r="AT19" s="144"/>
      <c r="AU19" s="144"/>
      <c r="AV19" s="144"/>
      <c r="AW19" s="144"/>
      <c r="AX19" s="144"/>
      <c r="AY19" s="144"/>
      <c r="AZ19" s="144"/>
      <c r="BA19" s="144"/>
      <c r="BB19" s="144"/>
      <c r="BC19" s="144"/>
      <c r="BD19" s="144"/>
      <c r="BE19" s="145"/>
      <c r="BF19" s="134"/>
      <c r="BG19" s="134"/>
      <c r="BH19" s="134"/>
      <c r="BI19" s="134"/>
      <c r="BJ19" s="134"/>
      <c r="BK19" s="134"/>
      <c r="BL19" s="134"/>
      <c r="BM19" s="134"/>
      <c r="BN19" s="134"/>
      <c r="BO19" s="142"/>
      <c r="BP19" s="134" t="s">
        <v>138</v>
      </c>
      <c r="BQ19" s="134"/>
      <c r="BR19" s="134"/>
      <c r="BS19" s="142"/>
      <c r="BT19" s="183"/>
      <c r="BU19" s="144"/>
      <c r="BV19" s="144"/>
      <c r="BW19" s="144"/>
      <c r="BX19" s="144"/>
      <c r="BY19" s="144"/>
      <c r="BZ19" s="144"/>
      <c r="CA19" s="134"/>
      <c r="CB19" s="134"/>
      <c r="CC19" s="134"/>
      <c r="CD19" s="134"/>
      <c r="CE19" s="134"/>
      <c r="CF19" s="134"/>
      <c r="CG19" s="134"/>
      <c r="CH19" s="179"/>
    </row>
    <row r="20" spans="1:86">
      <c r="A20" s="143" t="s">
        <v>22</v>
      </c>
      <c r="B20" s="144">
        <v>2.0000000000000002E-5</v>
      </c>
      <c r="C20" s="144">
        <v>2.0000000000000002E-5</v>
      </c>
      <c r="D20" s="144">
        <v>2.0000000000000002E-5</v>
      </c>
      <c r="E20" s="144">
        <v>2.0000000000000002E-5</v>
      </c>
      <c r="F20" s="144">
        <v>2.0000000000000002E-5</v>
      </c>
      <c r="G20" s="144">
        <v>2.0000000000000002E-5</v>
      </c>
      <c r="H20" s="144">
        <v>2.0000000000000002E-5</v>
      </c>
      <c r="I20" s="144">
        <v>2.0000000000000002E-5</v>
      </c>
      <c r="J20" s="144">
        <v>2.0000000000000002E-5</v>
      </c>
      <c r="K20" s="144">
        <v>2.0000000000000002E-5</v>
      </c>
      <c r="L20" s="144">
        <v>2.0000000000000002E-5</v>
      </c>
      <c r="M20" s="144">
        <v>2.0000000000000002E-5</v>
      </c>
      <c r="N20" s="144">
        <v>2.0000000000000002E-5</v>
      </c>
      <c r="O20" s="144">
        <v>2.0000000000000002E-5</v>
      </c>
      <c r="P20" s="144">
        <v>2.0000000000000002E-5</v>
      </c>
      <c r="Q20" s="144">
        <v>2.0000000000000002E-5</v>
      </c>
      <c r="R20" s="144">
        <v>2.0000000000000002E-5</v>
      </c>
      <c r="S20" s="144">
        <v>2.0000000000000002E-5</v>
      </c>
      <c r="T20" s="144">
        <v>2.0000000000000002E-5</v>
      </c>
      <c r="U20" s="144">
        <v>2.0000000000000002E-5</v>
      </c>
      <c r="V20" s="144">
        <v>2.0000000000000002E-5</v>
      </c>
      <c r="W20" s="144">
        <v>2.0000000000000002E-5</v>
      </c>
      <c r="X20" s="144">
        <v>2.0000000000000002E-5</v>
      </c>
      <c r="Y20" s="144">
        <v>2.0000000000000002E-5</v>
      </c>
      <c r="Z20" s="144">
        <v>2.0000000000000002E-5</v>
      </c>
      <c r="AA20" s="144">
        <v>2.0000000000000002E-5</v>
      </c>
      <c r="AB20" s="144">
        <v>2.0000000000000002E-5</v>
      </c>
      <c r="AC20" s="144">
        <v>2.0000000000000002E-5</v>
      </c>
      <c r="AD20" s="144">
        <v>2.0000000000000002E-5</v>
      </c>
      <c r="AE20" s="144">
        <v>2.0000000000000002E-5</v>
      </c>
      <c r="AF20" s="144">
        <v>2.0000000000000002E-5</v>
      </c>
      <c r="AG20" s="144">
        <v>2.0000000000000002E-5</v>
      </c>
      <c r="AH20" s="144">
        <v>2.0000000000000002E-5</v>
      </c>
      <c r="AI20" s="144">
        <v>2.0000000000000002E-5</v>
      </c>
      <c r="AJ20" s="144">
        <v>2.0000000000000002E-5</v>
      </c>
      <c r="AK20" s="144">
        <v>2.0000000000000002E-5</v>
      </c>
      <c r="AL20" s="145">
        <v>2.0000000000000002E-5</v>
      </c>
      <c r="AM20" s="144">
        <v>2.0000000000000002E-5</v>
      </c>
      <c r="AN20" s="144">
        <v>2.0000000000000002E-5</v>
      </c>
      <c r="AO20" s="144">
        <v>2.0000000000000002E-5</v>
      </c>
      <c r="AP20" s="145">
        <v>2.0000000000000002E-5</v>
      </c>
      <c r="AQ20" s="144">
        <v>2.3599999999999999E-4</v>
      </c>
      <c r="AR20" s="144">
        <v>2.3599999999999999E-4</v>
      </c>
      <c r="AS20" s="144">
        <v>2.3599999999999999E-4</v>
      </c>
      <c r="AT20" s="144">
        <v>2.3599999999999999E-4</v>
      </c>
      <c r="AU20" s="144">
        <v>2.3599999999999999E-4</v>
      </c>
      <c r="AV20" s="144">
        <v>2.3599999999999999E-4</v>
      </c>
      <c r="AW20" s="144">
        <v>2.3599999999999999E-4</v>
      </c>
      <c r="AX20" s="144">
        <v>2.3599999999999999E-4</v>
      </c>
      <c r="AY20" s="144">
        <v>2.3599999999999999E-4</v>
      </c>
      <c r="AZ20" s="144">
        <v>2.3599999999999999E-4</v>
      </c>
      <c r="BA20" s="144">
        <v>2.3599999999999999E-4</v>
      </c>
      <c r="BB20" s="144">
        <v>2.3599999999999999E-4</v>
      </c>
      <c r="BC20" s="144">
        <v>2.3599999999999999E-4</v>
      </c>
      <c r="BD20" s="144">
        <v>2.3599999999999999E-4</v>
      </c>
      <c r="BE20" s="145">
        <v>2.3599999999999999E-4</v>
      </c>
      <c r="BF20" s="134"/>
      <c r="BG20" s="134"/>
      <c r="BH20" s="134"/>
      <c r="BI20" s="134"/>
      <c r="BJ20" s="134"/>
      <c r="BK20" s="134"/>
      <c r="BL20" s="134"/>
      <c r="BM20" s="134"/>
      <c r="BN20" s="134"/>
      <c r="BO20" s="142"/>
      <c r="BP20" s="134"/>
      <c r="BQ20" s="134"/>
      <c r="BR20" s="134"/>
      <c r="BS20" s="134"/>
      <c r="BT20" s="183">
        <v>3.1000000000000001E-5</v>
      </c>
      <c r="BU20" s="144">
        <v>3.1000000000000001E-5</v>
      </c>
      <c r="BV20" s="144">
        <v>3.1000000000000001E-5</v>
      </c>
      <c r="BW20" s="144">
        <v>3.1000000000000001E-5</v>
      </c>
      <c r="BX20" s="144">
        <v>3.1000000000000001E-5</v>
      </c>
      <c r="BY20" s="144">
        <v>3.1000000000000001E-5</v>
      </c>
      <c r="BZ20" s="144">
        <v>3.1000000000000001E-5</v>
      </c>
      <c r="CA20" s="144">
        <v>3.1000000000000001E-5</v>
      </c>
      <c r="CB20" s="144">
        <v>3.1000000000000001E-5</v>
      </c>
      <c r="CC20" s="144">
        <v>3.1000000000000001E-5</v>
      </c>
      <c r="CD20" s="144">
        <v>3.1000000000000001E-5</v>
      </c>
      <c r="CE20" s="144">
        <v>3.1000000000000001E-5</v>
      </c>
      <c r="CF20" s="144">
        <v>3.1000000000000001E-5</v>
      </c>
      <c r="CG20" s="144">
        <v>3.1000000000000001E-5</v>
      </c>
      <c r="CH20" s="184">
        <v>3.1000000000000001E-5</v>
      </c>
    </row>
    <row r="21" spans="1:86">
      <c r="A21" s="143" t="s">
        <v>23</v>
      </c>
      <c r="B21" s="144">
        <v>1.1999999999999999E-6</v>
      </c>
      <c r="C21" s="144">
        <v>1.1999999999999999E-6</v>
      </c>
      <c r="D21" s="144">
        <v>1.1999999999999999E-6</v>
      </c>
      <c r="E21" s="144">
        <v>1.1999999999999999E-6</v>
      </c>
      <c r="F21" s="144">
        <v>1.1999999999999999E-6</v>
      </c>
      <c r="G21" s="144">
        <v>1.1999999999999999E-6</v>
      </c>
      <c r="H21" s="144">
        <v>1.1999999999999999E-6</v>
      </c>
      <c r="I21" s="144">
        <v>1.1999999999999999E-6</v>
      </c>
      <c r="J21" s="144">
        <v>1.1999999999999999E-6</v>
      </c>
      <c r="K21" s="144">
        <v>1.1999999999999999E-6</v>
      </c>
      <c r="L21" s="144">
        <v>1.1999999999999999E-6</v>
      </c>
      <c r="M21" s="144">
        <v>1.1999999999999999E-6</v>
      </c>
      <c r="N21" s="144">
        <v>1.1999999999999999E-6</v>
      </c>
      <c r="O21" s="144">
        <v>1.1999999999999999E-6</v>
      </c>
      <c r="P21" s="144">
        <v>1.1999999999999999E-6</v>
      </c>
      <c r="Q21" s="144">
        <v>1.1999999999999999E-6</v>
      </c>
      <c r="R21" s="144">
        <v>1.1999999999999999E-6</v>
      </c>
      <c r="S21" s="144">
        <v>1.1999999999999999E-6</v>
      </c>
      <c r="T21" s="144">
        <v>1.1999999999999999E-6</v>
      </c>
      <c r="U21" s="144">
        <v>1.1999999999999999E-6</v>
      </c>
      <c r="V21" s="144">
        <v>1.1999999999999999E-6</v>
      </c>
      <c r="W21" s="144">
        <v>1.1999999999999999E-6</v>
      </c>
      <c r="X21" s="144">
        <v>1.1999999999999999E-6</v>
      </c>
      <c r="Y21" s="144">
        <v>1.1999999999999999E-6</v>
      </c>
      <c r="Z21" s="144">
        <v>1.1999999999999999E-6</v>
      </c>
      <c r="AA21" s="144">
        <v>1.1999999999999999E-6</v>
      </c>
      <c r="AB21" s="144">
        <v>1.1999999999999999E-6</v>
      </c>
      <c r="AC21" s="144">
        <v>1.1999999999999999E-6</v>
      </c>
      <c r="AD21" s="144">
        <v>1.1999999999999999E-6</v>
      </c>
      <c r="AE21" s="144">
        <v>1.1999999999999999E-6</v>
      </c>
      <c r="AF21" s="144">
        <v>1.1999999999999999E-6</v>
      </c>
      <c r="AG21" s="144">
        <v>1.1999999999999999E-6</v>
      </c>
      <c r="AH21" s="144">
        <v>1.1999999999999999E-6</v>
      </c>
      <c r="AI21" s="144">
        <v>1.1999999999999999E-6</v>
      </c>
      <c r="AJ21" s="144">
        <v>1.1999999999999999E-6</v>
      </c>
      <c r="AK21" s="144">
        <v>1.1999999999999999E-6</v>
      </c>
      <c r="AL21" s="145">
        <v>1.1999999999999999E-6</v>
      </c>
      <c r="AM21" s="144">
        <v>1.1999999999999999E-6</v>
      </c>
      <c r="AN21" s="144">
        <v>1.1999999999999999E-6</v>
      </c>
      <c r="AO21" s="144">
        <v>1.1999999999999999E-6</v>
      </c>
      <c r="AP21" s="145">
        <v>1.1999999999999999E-6</v>
      </c>
      <c r="AQ21" s="144"/>
      <c r="AR21" s="144"/>
      <c r="AS21" s="144"/>
      <c r="AT21" s="144"/>
      <c r="AU21" s="144"/>
      <c r="AV21" s="144"/>
      <c r="AW21" s="144"/>
      <c r="AX21" s="144"/>
      <c r="AY21" s="144"/>
      <c r="AZ21" s="144"/>
      <c r="BA21" s="144"/>
      <c r="BB21" s="144"/>
      <c r="BC21" s="144"/>
      <c r="BD21" s="144"/>
      <c r="BE21" s="145"/>
      <c r="BF21" s="134"/>
      <c r="BG21" s="134"/>
      <c r="BH21" s="134"/>
      <c r="BI21" s="134"/>
      <c r="BJ21" s="134"/>
      <c r="BK21" s="134"/>
      <c r="BL21" s="134"/>
      <c r="BM21" s="134"/>
      <c r="BN21" s="134"/>
      <c r="BO21" s="142"/>
      <c r="BP21" s="134"/>
      <c r="BQ21" s="134"/>
      <c r="BR21" s="134"/>
      <c r="BS21" s="134"/>
      <c r="BT21" s="183">
        <v>5.5000000000000002E-5</v>
      </c>
      <c r="BU21" s="144">
        <v>5.5000000000000002E-5</v>
      </c>
      <c r="BV21" s="144">
        <v>5.5000000000000002E-5</v>
      </c>
      <c r="BW21" s="144">
        <v>5.5000000000000002E-5</v>
      </c>
      <c r="BX21" s="144">
        <v>5.5000000000000002E-5</v>
      </c>
      <c r="BY21" s="144">
        <v>5.5000000000000002E-5</v>
      </c>
      <c r="BZ21" s="144">
        <v>5.5000000000000002E-5</v>
      </c>
      <c r="CA21" s="144">
        <v>5.5000000000000002E-5</v>
      </c>
      <c r="CB21" s="144">
        <v>5.5000000000000002E-5</v>
      </c>
      <c r="CC21" s="144">
        <v>5.5000000000000002E-5</v>
      </c>
      <c r="CD21" s="144">
        <v>5.5000000000000002E-5</v>
      </c>
      <c r="CE21" s="144">
        <v>5.5000000000000002E-5</v>
      </c>
      <c r="CF21" s="144">
        <v>5.5000000000000002E-5</v>
      </c>
      <c r="CG21" s="144">
        <v>5.5000000000000002E-5</v>
      </c>
      <c r="CH21" s="184">
        <v>5.5000000000000002E-5</v>
      </c>
    </row>
    <row r="22" spans="1:86">
      <c r="A22" s="143" t="s">
        <v>24</v>
      </c>
      <c r="B22" s="144">
        <v>4.0000000000000003E-5</v>
      </c>
      <c r="C22" s="144">
        <v>4.0000000000000003E-5</v>
      </c>
      <c r="D22" s="144">
        <v>4.0000000000000003E-5</v>
      </c>
      <c r="E22" s="144">
        <v>4.0000000000000003E-5</v>
      </c>
      <c r="F22" s="144">
        <v>4.0000000000000003E-5</v>
      </c>
      <c r="G22" s="144">
        <v>4.0000000000000003E-5</v>
      </c>
      <c r="H22" s="144">
        <v>4.0000000000000003E-5</v>
      </c>
      <c r="I22" s="144">
        <v>4.0000000000000003E-5</v>
      </c>
      <c r="J22" s="144">
        <v>4.0000000000000003E-5</v>
      </c>
      <c r="K22" s="144">
        <v>4.0000000000000003E-5</v>
      </c>
      <c r="L22" s="144">
        <v>4.0000000000000003E-5</v>
      </c>
      <c r="M22" s="144">
        <v>4.0000000000000003E-5</v>
      </c>
      <c r="N22" s="144">
        <v>4.0000000000000003E-5</v>
      </c>
      <c r="O22" s="144">
        <v>4.0000000000000003E-5</v>
      </c>
      <c r="P22" s="144">
        <v>4.0000000000000003E-5</v>
      </c>
      <c r="Q22" s="144">
        <v>4.0000000000000003E-5</v>
      </c>
      <c r="R22" s="144">
        <v>4.0000000000000003E-5</v>
      </c>
      <c r="S22" s="144">
        <v>4.0000000000000003E-5</v>
      </c>
      <c r="T22" s="144">
        <v>4.0000000000000003E-5</v>
      </c>
      <c r="U22" s="144">
        <v>4.0000000000000003E-5</v>
      </c>
      <c r="V22" s="144">
        <v>4.0000000000000003E-5</v>
      </c>
      <c r="W22" s="144">
        <v>4.0000000000000003E-5</v>
      </c>
      <c r="X22" s="144">
        <v>4.0000000000000003E-5</v>
      </c>
      <c r="Y22" s="144">
        <v>4.0000000000000003E-5</v>
      </c>
      <c r="Z22" s="144">
        <v>4.0000000000000003E-5</v>
      </c>
      <c r="AA22" s="144">
        <v>4.0000000000000003E-5</v>
      </c>
      <c r="AB22" s="144">
        <v>4.0000000000000003E-5</v>
      </c>
      <c r="AC22" s="144">
        <v>4.0000000000000003E-5</v>
      </c>
      <c r="AD22" s="144">
        <v>4.0000000000000003E-5</v>
      </c>
      <c r="AE22" s="144">
        <v>4.0000000000000003E-5</v>
      </c>
      <c r="AF22" s="144">
        <v>4.0000000000000003E-5</v>
      </c>
      <c r="AG22" s="144">
        <v>4.0000000000000003E-5</v>
      </c>
      <c r="AH22" s="144">
        <v>4.0000000000000003E-5</v>
      </c>
      <c r="AI22" s="144">
        <v>4.0000000000000003E-5</v>
      </c>
      <c r="AJ22" s="144">
        <v>4.0000000000000003E-5</v>
      </c>
      <c r="AK22" s="144">
        <v>4.0000000000000003E-5</v>
      </c>
      <c r="AL22" s="145">
        <v>4.0000000000000003E-5</v>
      </c>
      <c r="AM22" s="144">
        <v>4.0000000000000003E-5</v>
      </c>
      <c r="AN22" s="144">
        <v>4.0000000000000003E-5</v>
      </c>
      <c r="AO22" s="144">
        <v>4.0000000000000003E-5</v>
      </c>
      <c r="AP22" s="145">
        <v>4.0000000000000003E-5</v>
      </c>
      <c r="AQ22" s="144"/>
      <c r="AR22" s="144"/>
      <c r="AS22" s="144"/>
      <c r="AT22" s="144"/>
      <c r="AU22" s="144"/>
      <c r="AV22" s="144"/>
      <c r="AW22" s="144"/>
      <c r="AX22" s="144"/>
      <c r="AY22" s="144"/>
      <c r="AZ22" s="144"/>
      <c r="BA22" s="144"/>
      <c r="BB22" s="144"/>
      <c r="BC22" s="144"/>
      <c r="BD22" s="144"/>
      <c r="BE22" s="145"/>
      <c r="BF22" s="134"/>
      <c r="BG22" s="134"/>
      <c r="BH22" s="134"/>
      <c r="BI22" s="134"/>
      <c r="BJ22" s="134"/>
      <c r="BK22" s="134"/>
      <c r="BL22" s="134"/>
      <c r="BM22" s="134"/>
      <c r="BN22" s="134"/>
      <c r="BO22" s="142"/>
      <c r="BP22" s="134"/>
      <c r="BQ22" s="134"/>
      <c r="BR22" s="134"/>
      <c r="BS22" s="134"/>
      <c r="BT22" s="183">
        <v>2.9E-5</v>
      </c>
      <c r="BU22" s="144">
        <v>2.9E-5</v>
      </c>
      <c r="BV22" s="144">
        <v>2.9E-5</v>
      </c>
      <c r="BW22" s="144">
        <v>2.9E-5</v>
      </c>
      <c r="BX22" s="144">
        <v>2.9E-5</v>
      </c>
      <c r="BY22" s="144">
        <v>2.9E-5</v>
      </c>
      <c r="BZ22" s="144">
        <v>2.9E-5</v>
      </c>
      <c r="CA22" s="144">
        <v>2.9E-5</v>
      </c>
      <c r="CB22" s="144">
        <v>2.9E-5</v>
      </c>
      <c r="CC22" s="144">
        <v>2.9E-5</v>
      </c>
      <c r="CD22" s="144">
        <v>2.9E-5</v>
      </c>
      <c r="CE22" s="144">
        <v>2.9E-5</v>
      </c>
      <c r="CF22" s="144">
        <v>2.9E-5</v>
      </c>
      <c r="CG22" s="144">
        <v>2.9E-5</v>
      </c>
      <c r="CH22" s="184">
        <v>2.9E-5</v>
      </c>
    </row>
    <row r="23" spans="1:86">
      <c r="A23" s="143" t="s">
        <v>26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5"/>
      <c r="AM23" s="144"/>
      <c r="AN23" s="144"/>
      <c r="AO23" s="144"/>
      <c r="AP23" s="145"/>
      <c r="AQ23" s="144"/>
      <c r="AR23" s="144"/>
      <c r="AS23" s="144"/>
      <c r="AT23" s="144"/>
      <c r="AU23" s="144"/>
      <c r="AV23" s="144"/>
      <c r="AW23" s="144"/>
      <c r="AX23" s="144"/>
      <c r="AY23" s="144"/>
      <c r="AZ23" s="144"/>
      <c r="BA23" s="144"/>
      <c r="BB23" s="144"/>
      <c r="BC23" s="144"/>
      <c r="BD23" s="144"/>
      <c r="BE23" s="145"/>
      <c r="BF23" s="144">
        <v>1.1999999999999999E-3</v>
      </c>
      <c r="BG23" s="144">
        <v>1.1999999999999999E-3</v>
      </c>
      <c r="BH23" s="144">
        <v>1.1999999999999999E-3</v>
      </c>
      <c r="BI23" s="144">
        <v>1.1999999999999999E-3</v>
      </c>
      <c r="BJ23" s="144">
        <v>1.1999999999999999E-3</v>
      </c>
      <c r="BK23" s="144">
        <v>1.1999999999999999E-3</v>
      </c>
      <c r="BL23" s="144">
        <v>1.1999999999999999E-3</v>
      </c>
      <c r="BM23" s="144">
        <v>1.1999999999999999E-3</v>
      </c>
      <c r="BN23" s="144">
        <v>1.1999999999999999E-3</v>
      </c>
      <c r="BO23" s="145">
        <v>1.1999999999999999E-3</v>
      </c>
      <c r="BP23" s="144">
        <v>1.1999999999999999E-3</v>
      </c>
      <c r="BQ23" s="144">
        <v>1.1999999999999999E-3</v>
      </c>
      <c r="BR23" s="144">
        <v>1.1999999999999999E-3</v>
      </c>
      <c r="BS23" s="144">
        <v>1.1999999999999999E-3</v>
      </c>
      <c r="BT23" s="183"/>
      <c r="BU23" s="144"/>
      <c r="BV23" s="144"/>
      <c r="BW23" s="144"/>
      <c r="BX23" s="144"/>
      <c r="BY23" s="144"/>
      <c r="BZ23" s="144"/>
      <c r="CA23" s="144"/>
      <c r="CB23" s="144"/>
      <c r="CC23" s="144"/>
      <c r="CD23" s="144"/>
      <c r="CE23" s="144"/>
      <c r="CF23" s="144"/>
      <c r="CG23" s="144"/>
      <c r="CH23" s="184"/>
    </row>
    <row r="24" spans="1:86">
      <c r="A24" s="143" t="s">
        <v>25</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5"/>
      <c r="AM24" s="144"/>
      <c r="AN24" s="144"/>
      <c r="AO24" s="144"/>
      <c r="AP24" s="145"/>
      <c r="AQ24" s="144"/>
      <c r="AR24" s="144"/>
      <c r="AS24" s="144"/>
      <c r="AT24" s="144"/>
      <c r="AU24" s="144"/>
      <c r="AV24" s="144"/>
      <c r="AW24" s="144"/>
      <c r="AX24" s="144"/>
      <c r="AY24" s="144"/>
      <c r="AZ24" s="144"/>
      <c r="BA24" s="144"/>
      <c r="BB24" s="144"/>
      <c r="BC24" s="144"/>
      <c r="BD24" s="144"/>
      <c r="BE24" s="145"/>
      <c r="BF24" s="134"/>
      <c r="BG24" s="134"/>
      <c r="BH24" s="134"/>
      <c r="BI24" s="134"/>
      <c r="BJ24" s="134"/>
      <c r="BK24" s="134"/>
      <c r="BL24" s="134"/>
      <c r="BM24" s="134"/>
      <c r="BN24" s="134"/>
      <c r="BO24" s="142"/>
      <c r="BP24" s="134"/>
      <c r="BQ24" s="134"/>
      <c r="BR24" s="134"/>
      <c r="BS24" s="134"/>
      <c r="BT24" s="183">
        <v>3.3000000000000003E-5</v>
      </c>
      <c r="BU24" s="144">
        <v>3.3000000000000003E-5</v>
      </c>
      <c r="BV24" s="144">
        <v>3.3000000000000003E-5</v>
      </c>
      <c r="BW24" s="144">
        <v>3.3000000000000003E-5</v>
      </c>
      <c r="BX24" s="144">
        <v>3.3000000000000003E-5</v>
      </c>
      <c r="BY24" s="144">
        <v>3.3000000000000003E-5</v>
      </c>
      <c r="BZ24" s="144">
        <v>3.3000000000000003E-5</v>
      </c>
      <c r="CA24" s="144">
        <v>3.3000000000000003E-5</v>
      </c>
      <c r="CB24" s="144">
        <v>3.3000000000000003E-5</v>
      </c>
      <c r="CC24" s="144">
        <v>3.3000000000000003E-5</v>
      </c>
      <c r="CD24" s="144">
        <v>3.3000000000000003E-5</v>
      </c>
      <c r="CE24" s="144">
        <v>3.3000000000000003E-5</v>
      </c>
      <c r="CF24" s="144">
        <v>3.3000000000000003E-5</v>
      </c>
      <c r="CG24" s="144">
        <v>3.3000000000000003E-5</v>
      </c>
      <c r="CH24" s="184">
        <v>3.3000000000000003E-5</v>
      </c>
    </row>
    <row r="25" spans="1:86">
      <c r="A25" s="143" t="s">
        <v>27</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5"/>
      <c r="AM25" s="144"/>
      <c r="AN25" s="144"/>
      <c r="AO25" s="144"/>
      <c r="AP25" s="145"/>
      <c r="AQ25" s="144"/>
      <c r="AR25" s="144"/>
      <c r="AS25" s="144"/>
      <c r="AT25" s="144"/>
      <c r="AU25" s="144"/>
      <c r="AV25" s="144"/>
      <c r="AW25" s="144"/>
      <c r="AX25" s="144"/>
      <c r="AY25" s="144"/>
      <c r="AZ25" s="144"/>
      <c r="BA25" s="144"/>
      <c r="BB25" s="144"/>
      <c r="BC25" s="144"/>
      <c r="BD25" s="144"/>
      <c r="BE25" s="145"/>
      <c r="BF25" s="134"/>
      <c r="BG25" s="134"/>
      <c r="BH25" s="134"/>
      <c r="BI25" s="134"/>
      <c r="BJ25" s="134"/>
      <c r="BK25" s="134"/>
      <c r="BL25" s="134"/>
      <c r="BM25" s="134"/>
      <c r="BN25" s="134"/>
      <c r="BO25" s="142"/>
      <c r="BP25" s="134"/>
      <c r="BQ25" s="134"/>
      <c r="BR25" s="134"/>
      <c r="BS25" s="134"/>
      <c r="BT25" s="183">
        <v>2.1999999999999998E-8</v>
      </c>
      <c r="BU25" s="144">
        <v>2.1999999999999998E-8</v>
      </c>
      <c r="BV25" s="144">
        <v>2.1999999999999998E-8</v>
      </c>
      <c r="BW25" s="144">
        <v>2.1999999999999998E-8</v>
      </c>
      <c r="BX25" s="144">
        <v>2.1999999999999998E-8</v>
      </c>
      <c r="BY25" s="144">
        <v>2.1999999999999998E-8</v>
      </c>
      <c r="BZ25" s="144">
        <v>2.1999999999999998E-8</v>
      </c>
      <c r="CA25" s="144">
        <v>2.1999999999999998E-8</v>
      </c>
      <c r="CB25" s="144">
        <v>2.1999999999999998E-8</v>
      </c>
      <c r="CC25" s="144">
        <v>2.1999999999999998E-8</v>
      </c>
      <c r="CD25" s="144">
        <v>2.1999999999999998E-8</v>
      </c>
      <c r="CE25" s="144">
        <v>2.1999999999999998E-8</v>
      </c>
      <c r="CF25" s="144">
        <v>2.1999999999999998E-8</v>
      </c>
      <c r="CG25" s="144">
        <v>2.1999999999999998E-8</v>
      </c>
      <c r="CH25" s="184">
        <v>2.1999999999999998E-8</v>
      </c>
    </row>
    <row r="26" spans="1:86">
      <c r="A26" s="143" t="s">
        <v>28</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5"/>
      <c r="AM26" s="144"/>
      <c r="AN26" s="144"/>
      <c r="AO26" s="144"/>
      <c r="AP26" s="145"/>
      <c r="AQ26" s="144"/>
      <c r="AR26" s="144"/>
      <c r="AS26" s="144"/>
      <c r="AT26" s="144"/>
      <c r="AU26" s="144"/>
      <c r="AV26" s="144"/>
      <c r="AW26" s="144"/>
      <c r="AX26" s="144"/>
      <c r="AY26" s="144"/>
      <c r="AZ26" s="144"/>
      <c r="BA26" s="144"/>
      <c r="BB26" s="144"/>
      <c r="BC26" s="144"/>
      <c r="BD26" s="144"/>
      <c r="BE26" s="145"/>
      <c r="BF26" s="134"/>
      <c r="BG26" s="134"/>
      <c r="BH26" s="134"/>
      <c r="BI26" s="134"/>
      <c r="BJ26" s="134"/>
      <c r="BK26" s="134"/>
      <c r="BL26" s="134"/>
      <c r="BM26" s="134"/>
      <c r="BN26" s="134"/>
      <c r="BO26" s="142"/>
      <c r="BP26" s="134"/>
      <c r="BQ26" s="134"/>
      <c r="BR26" s="134"/>
      <c r="BS26" s="134"/>
      <c r="BT26" s="183">
        <v>1.8E-7</v>
      </c>
      <c r="BU26" s="144">
        <v>1.8E-7</v>
      </c>
      <c r="BV26" s="144">
        <v>1.8E-7</v>
      </c>
      <c r="BW26" s="144">
        <v>1.8E-7</v>
      </c>
      <c r="BX26" s="144">
        <v>1.8E-7</v>
      </c>
      <c r="BY26" s="144">
        <v>1.8E-7</v>
      </c>
      <c r="BZ26" s="144">
        <v>1.8E-7</v>
      </c>
      <c r="CA26" s="144">
        <v>1.8E-7</v>
      </c>
      <c r="CB26" s="144">
        <v>1.8E-7</v>
      </c>
      <c r="CC26" s="144">
        <v>1.8E-7</v>
      </c>
      <c r="CD26" s="144">
        <v>1.8E-7</v>
      </c>
      <c r="CE26" s="144">
        <v>1.8E-7</v>
      </c>
      <c r="CF26" s="144">
        <v>1.8E-7</v>
      </c>
      <c r="CG26" s="144">
        <v>1.8E-7</v>
      </c>
      <c r="CH26" s="184">
        <v>1.8E-7</v>
      </c>
    </row>
    <row r="27" spans="1:86">
      <c r="A27" s="143" t="s">
        <v>29</v>
      </c>
      <c r="B27" s="144">
        <v>2.8000000000000002E-7</v>
      </c>
      <c r="C27" s="144">
        <v>2.8000000000000002E-7</v>
      </c>
      <c r="D27" s="144">
        <v>2.8000000000000002E-7</v>
      </c>
      <c r="E27" s="144">
        <v>2.8000000000000002E-7</v>
      </c>
      <c r="F27" s="144">
        <v>2.8000000000000002E-7</v>
      </c>
      <c r="G27" s="144">
        <v>2.8000000000000002E-7</v>
      </c>
      <c r="H27" s="144">
        <v>2.8000000000000002E-7</v>
      </c>
      <c r="I27" s="144">
        <v>2.8000000000000002E-7</v>
      </c>
      <c r="J27" s="144">
        <v>2.8000000000000002E-7</v>
      </c>
      <c r="K27" s="144">
        <v>2.8000000000000002E-7</v>
      </c>
      <c r="L27" s="144">
        <v>2.8000000000000002E-7</v>
      </c>
      <c r="M27" s="144">
        <v>2.8000000000000002E-7</v>
      </c>
      <c r="N27" s="144">
        <v>2.8000000000000002E-7</v>
      </c>
      <c r="O27" s="144">
        <v>2.8000000000000002E-7</v>
      </c>
      <c r="P27" s="144">
        <v>2.8000000000000002E-7</v>
      </c>
      <c r="Q27" s="144">
        <v>2.8000000000000002E-7</v>
      </c>
      <c r="R27" s="144">
        <v>2.8000000000000002E-7</v>
      </c>
      <c r="S27" s="144">
        <v>2.8000000000000002E-7</v>
      </c>
      <c r="T27" s="144">
        <v>2.8000000000000002E-7</v>
      </c>
      <c r="U27" s="144">
        <v>2.8000000000000002E-7</v>
      </c>
      <c r="V27" s="144">
        <v>2.8000000000000002E-7</v>
      </c>
      <c r="W27" s="144">
        <v>2.8000000000000002E-7</v>
      </c>
      <c r="X27" s="144">
        <v>2.8000000000000002E-7</v>
      </c>
      <c r="Y27" s="144">
        <v>2.8000000000000002E-7</v>
      </c>
      <c r="Z27" s="144">
        <v>2.8000000000000002E-7</v>
      </c>
      <c r="AA27" s="144">
        <v>2.8000000000000002E-7</v>
      </c>
      <c r="AB27" s="144">
        <v>2.8000000000000002E-7</v>
      </c>
      <c r="AC27" s="144">
        <v>2.8000000000000002E-7</v>
      </c>
      <c r="AD27" s="144">
        <v>2.8000000000000002E-7</v>
      </c>
      <c r="AE27" s="144">
        <v>2.8000000000000002E-7</v>
      </c>
      <c r="AF27" s="144">
        <v>2.8000000000000002E-7</v>
      </c>
      <c r="AG27" s="144">
        <v>2.8000000000000002E-7</v>
      </c>
      <c r="AH27" s="144">
        <v>2.8000000000000002E-7</v>
      </c>
      <c r="AI27" s="144">
        <v>2.8000000000000002E-7</v>
      </c>
      <c r="AJ27" s="144">
        <v>2.8000000000000002E-7</v>
      </c>
      <c r="AK27" s="144">
        <v>2.8000000000000002E-7</v>
      </c>
      <c r="AL27" s="145">
        <v>2.8000000000000002E-7</v>
      </c>
      <c r="AM27" s="144">
        <v>2.8000000000000002E-7</v>
      </c>
      <c r="AN27" s="144">
        <v>2.8000000000000002E-7</v>
      </c>
      <c r="AO27" s="144">
        <v>2.8000000000000002E-7</v>
      </c>
      <c r="AP27" s="145">
        <v>2.8000000000000002E-7</v>
      </c>
      <c r="AQ27" s="144"/>
      <c r="AR27" s="144"/>
      <c r="AS27" s="144"/>
      <c r="AT27" s="144"/>
      <c r="AU27" s="144"/>
      <c r="AV27" s="144"/>
      <c r="AW27" s="144"/>
      <c r="AX27" s="144"/>
      <c r="AY27" s="144"/>
      <c r="AZ27" s="144"/>
      <c r="BA27" s="144"/>
      <c r="BB27" s="144"/>
      <c r="BC27" s="144"/>
      <c r="BD27" s="144"/>
      <c r="BE27" s="145"/>
      <c r="BF27" s="134"/>
      <c r="BG27" s="134"/>
      <c r="BH27" s="134"/>
      <c r="BI27" s="134"/>
      <c r="BJ27" s="134"/>
      <c r="BK27" s="134"/>
      <c r="BL27" s="134"/>
      <c r="BM27" s="134"/>
      <c r="BN27" s="134"/>
      <c r="BO27" s="142"/>
      <c r="BP27" s="134"/>
      <c r="BQ27" s="134"/>
      <c r="BR27" s="134"/>
      <c r="BS27" s="134"/>
      <c r="BT27" s="183"/>
      <c r="BU27" s="144"/>
      <c r="BV27" s="144"/>
      <c r="BW27" s="144"/>
      <c r="BX27" s="144"/>
      <c r="BY27" s="144"/>
      <c r="BZ27" s="144"/>
      <c r="CA27" s="144"/>
      <c r="CB27" s="144"/>
      <c r="CC27" s="144"/>
      <c r="CD27" s="144"/>
      <c r="CE27" s="144"/>
      <c r="CF27" s="144"/>
      <c r="CG27" s="144"/>
      <c r="CH27" s="184"/>
    </row>
    <row r="28" spans="1:86">
      <c r="A28" s="143" t="s">
        <v>30</v>
      </c>
      <c r="B28" s="144">
        <v>6.9999999999999999E-6</v>
      </c>
      <c r="C28" s="144">
        <v>6.9999999999999999E-6</v>
      </c>
      <c r="D28" s="144">
        <v>6.9999999999999999E-6</v>
      </c>
      <c r="E28" s="144">
        <v>6.9999999999999999E-6</v>
      </c>
      <c r="F28" s="144">
        <v>6.9999999999999999E-6</v>
      </c>
      <c r="G28" s="144">
        <v>6.9999999999999999E-6</v>
      </c>
      <c r="H28" s="144">
        <v>6.9999999999999999E-6</v>
      </c>
      <c r="I28" s="144">
        <v>6.9999999999999999E-6</v>
      </c>
      <c r="J28" s="144">
        <v>6.9999999999999999E-6</v>
      </c>
      <c r="K28" s="144">
        <v>6.9999999999999999E-6</v>
      </c>
      <c r="L28" s="144">
        <v>6.9999999999999999E-6</v>
      </c>
      <c r="M28" s="144">
        <v>6.9999999999999999E-6</v>
      </c>
      <c r="N28" s="144">
        <v>6.9999999999999999E-6</v>
      </c>
      <c r="O28" s="144">
        <v>6.9999999999999999E-6</v>
      </c>
      <c r="P28" s="144">
        <v>6.9999999999999999E-6</v>
      </c>
      <c r="Q28" s="144">
        <v>6.9999999999999999E-6</v>
      </c>
      <c r="R28" s="144">
        <v>6.9999999999999999E-6</v>
      </c>
      <c r="S28" s="144">
        <v>6.9999999999999999E-6</v>
      </c>
      <c r="T28" s="144">
        <v>6.9999999999999999E-6</v>
      </c>
      <c r="U28" s="144">
        <v>6.9999999999999999E-6</v>
      </c>
      <c r="V28" s="144">
        <v>6.9999999999999999E-6</v>
      </c>
      <c r="W28" s="144">
        <v>6.9999999999999999E-6</v>
      </c>
      <c r="X28" s="144">
        <v>6.9999999999999999E-6</v>
      </c>
      <c r="Y28" s="144">
        <v>6.9999999999999999E-6</v>
      </c>
      <c r="Z28" s="144">
        <v>6.9999999999999999E-6</v>
      </c>
      <c r="AA28" s="144">
        <v>6.9999999999999999E-6</v>
      </c>
      <c r="AB28" s="144">
        <v>6.9999999999999999E-6</v>
      </c>
      <c r="AC28" s="144">
        <v>6.9999999999999999E-6</v>
      </c>
      <c r="AD28" s="144">
        <v>6.9999999999999999E-6</v>
      </c>
      <c r="AE28" s="144">
        <v>6.9999999999999999E-6</v>
      </c>
      <c r="AF28" s="144">
        <v>6.9999999999999999E-6</v>
      </c>
      <c r="AG28" s="144">
        <v>6.9999999999999999E-6</v>
      </c>
      <c r="AH28" s="144">
        <v>6.9999999999999999E-6</v>
      </c>
      <c r="AI28" s="144">
        <v>6.9999999999999999E-6</v>
      </c>
      <c r="AJ28" s="144">
        <v>6.9999999999999999E-6</v>
      </c>
      <c r="AK28" s="144">
        <v>6.9999999999999999E-6</v>
      </c>
      <c r="AL28" s="145">
        <v>6.9999999999999999E-6</v>
      </c>
      <c r="AM28" s="144">
        <v>6.9999999999999999E-6</v>
      </c>
      <c r="AN28" s="144">
        <v>6.9999999999999999E-6</v>
      </c>
      <c r="AO28" s="144">
        <v>6.9999999999999999E-6</v>
      </c>
      <c r="AP28" s="145">
        <v>6.9999999999999999E-6</v>
      </c>
      <c r="AQ28" s="144"/>
      <c r="AR28" s="144"/>
      <c r="AS28" s="144"/>
      <c r="AT28" s="144"/>
      <c r="AU28" s="144"/>
      <c r="AV28" s="144"/>
      <c r="AW28" s="144"/>
      <c r="AX28" s="144"/>
      <c r="AY28" s="144"/>
      <c r="AZ28" s="144"/>
      <c r="BA28" s="144"/>
      <c r="BB28" s="144"/>
      <c r="BC28" s="144"/>
      <c r="BD28" s="144"/>
      <c r="BE28" s="145"/>
      <c r="BF28" s="134"/>
      <c r="BG28" s="134"/>
      <c r="BH28" s="134"/>
      <c r="BI28" s="134"/>
      <c r="BJ28" s="134"/>
      <c r="BK28" s="134"/>
      <c r="BL28" s="134"/>
      <c r="BM28" s="134"/>
      <c r="BN28" s="134"/>
      <c r="BO28" s="142"/>
      <c r="BP28" s="134"/>
      <c r="BQ28" s="134"/>
      <c r="BR28" s="134"/>
      <c r="BS28" s="134"/>
      <c r="BT28" s="183"/>
      <c r="BU28" s="144"/>
      <c r="BV28" s="144"/>
      <c r="BW28" s="144"/>
      <c r="BX28" s="144"/>
      <c r="BY28" s="144"/>
      <c r="BZ28" s="144"/>
      <c r="CA28" s="144"/>
      <c r="CB28" s="144"/>
      <c r="CC28" s="144"/>
      <c r="CD28" s="144"/>
      <c r="CE28" s="144"/>
      <c r="CF28" s="144"/>
      <c r="CG28" s="144"/>
      <c r="CH28" s="184"/>
    </row>
    <row r="29" spans="1:86">
      <c r="A29" s="143" t="s">
        <v>35</v>
      </c>
      <c r="B29" s="144">
        <v>5.6999999999999998E-4</v>
      </c>
      <c r="C29" s="144">
        <v>5.6999999999999998E-4</v>
      </c>
      <c r="D29" s="144">
        <v>5.6999999999999998E-4</v>
      </c>
      <c r="E29" s="144">
        <v>5.6999999999999998E-4</v>
      </c>
      <c r="F29" s="144">
        <v>5.6999999999999998E-4</v>
      </c>
      <c r="G29" s="144">
        <v>5.6999999999999998E-4</v>
      </c>
      <c r="H29" s="144">
        <v>5.6999999999999998E-4</v>
      </c>
      <c r="I29" s="144">
        <v>5.6999999999999998E-4</v>
      </c>
      <c r="J29" s="144">
        <v>5.6999999999999998E-4</v>
      </c>
      <c r="K29" s="144">
        <v>5.6999999999999998E-4</v>
      </c>
      <c r="L29" s="144">
        <v>5.6999999999999998E-4</v>
      </c>
      <c r="M29" s="144">
        <v>5.6999999999999998E-4</v>
      </c>
      <c r="N29" s="144">
        <v>5.6999999999999998E-4</v>
      </c>
      <c r="O29" s="144">
        <v>5.6999999999999998E-4</v>
      </c>
      <c r="P29" s="144">
        <v>5.6999999999999998E-4</v>
      </c>
      <c r="Q29" s="144">
        <v>5.6999999999999998E-4</v>
      </c>
      <c r="R29" s="144">
        <v>5.6999999999999998E-4</v>
      </c>
      <c r="S29" s="144">
        <v>5.6999999999999998E-4</v>
      </c>
      <c r="T29" s="144">
        <v>5.6999999999999998E-4</v>
      </c>
      <c r="U29" s="144">
        <v>5.6999999999999998E-4</v>
      </c>
      <c r="V29" s="144">
        <v>5.6999999999999998E-4</v>
      </c>
      <c r="W29" s="144">
        <v>5.6999999999999998E-4</v>
      </c>
      <c r="X29" s="144">
        <v>5.6999999999999998E-4</v>
      </c>
      <c r="Y29" s="144">
        <v>5.6999999999999998E-4</v>
      </c>
      <c r="Z29" s="144">
        <v>5.6999999999999998E-4</v>
      </c>
      <c r="AA29" s="144">
        <v>5.6999999999999998E-4</v>
      </c>
      <c r="AB29" s="144">
        <v>5.6999999999999998E-4</v>
      </c>
      <c r="AC29" s="144">
        <v>5.6999999999999998E-4</v>
      </c>
      <c r="AD29" s="144">
        <v>5.6999999999999998E-4</v>
      </c>
      <c r="AE29" s="144">
        <v>5.6999999999999998E-4</v>
      </c>
      <c r="AF29" s="144">
        <v>5.6999999999999998E-4</v>
      </c>
      <c r="AG29" s="144">
        <v>5.6999999999999998E-4</v>
      </c>
      <c r="AH29" s="144">
        <v>5.6999999999999998E-4</v>
      </c>
      <c r="AI29" s="144">
        <v>5.6999999999999998E-4</v>
      </c>
      <c r="AJ29" s="144">
        <v>5.6999999999999998E-4</v>
      </c>
      <c r="AK29" s="144">
        <v>5.6999999999999998E-4</v>
      </c>
      <c r="AL29" s="145">
        <v>5.6999999999999998E-4</v>
      </c>
      <c r="AM29" s="144">
        <v>5.6999999999999998E-4</v>
      </c>
      <c r="AN29" s="144">
        <v>5.6999999999999998E-4</v>
      </c>
      <c r="AO29" s="144">
        <v>5.6999999999999998E-4</v>
      </c>
      <c r="AP29" s="145">
        <v>5.6999999999999998E-4</v>
      </c>
      <c r="AQ29" s="144"/>
      <c r="AR29" s="144"/>
      <c r="AS29" s="144"/>
      <c r="AT29" s="144"/>
      <c r="AU29" s="144"/>
      <c r="AV29" s="144"/>
      <c r="AW29" s="144"/>
      <c r="AX29" s="144"/>
      <c r="AY29" s="144"/>
      <c r="AZ29" s="144"/>
      <c r="BA29" s="144"/>
      <c r="BB29" s="144"/>
      <c r="BC29" s="144"/>
      <c r="BD29" s="144"/>
      <c r="BE29" s="145"/>
      <c r="BF29" s="134"/>
      <c r="BG29" s="134"/>
      <c r="BH29" s="134"/>
      <c r="BI29" s="134"/>
      <c r="BJ29" s="134"/>
      <c r="BK29" s="134"/>
      <c r="BL29" s="134"/>
      <c r="BM29" s="134"/>
      <c r="BN29" s="134"/>
      <c r="BO29" s="142"/>
      <c r="BP29" s="134"/>
      <c r="BQ29" s="134"/>
      <c r="BR29" s="134"/>
      <c r="BS29" s="134"/>
      <c r="BT29" s="183">
        <v>8.3000000000000001E-4</v>
      </c>
      <c r="BU29" s="144">
        <v>8.3000000000000001E-4</v>
      </c>
      <c r="BV29" s="144">
        <v>8.3000000000000001E-4</v>
      </c>
      <c r="BW29" s="144">
        <v>8.3000000000000001E-4</v>
      </c>
      <c r="BX29" s="144">
        <v>8.3000000000000001E-4</v>
      </c>
      <c r="BY29" s="144">
        <v>8.3000000000000001E-4</v>
      </c>
      <c r="BZ29" s="144">
        <v>8.3000000000000001E-4</v>
      </c>
      <c r="CA29" s="144">
        <v>8.3000000000000001E-4</v>
      </c>
      <c r="CB29" s="144">
        <v>8.3000000000000001E-4</v>
      </c>
      <c r="CC29" s="144">
        <v>8.3000000000000001E-4</v>
      </c>
      <c r="CD29" s="144">
        <v>8.3000000000000001E-4</v>
      </c>
      <c r="CE29" s="144">
        <v>8.3000000000000001E-4</v>
      </c>
      <c r="CF29" s="144">
        <v>8.3000000000000001E-4</v>
      </c>
      <c r="CG29" s="144">
        <v>8.3000000000000001E-4</v>
      </c>
      <c r="CH29" s="184">
        <v>8.3000000000000001E-4</v>
      </c>
    </row>
    <row r="30" spans="1:86">
      <c r="A30" s="143" t="s">
        <v>36</v>
      </c>
      <c r="B30" s="144">
        <v>1.5E-5</v>
      </c>
      <c r="C30" s="144">
        <v>1.5E-5</v>
      </c>
      <c r="D30" s="144">
        <v>1.5E-5</v>
      </c>
      <c r="E30" s="144">
        <v>1.5E-5</v>
      </c>
      <c r="F30" s="144">
        <v>1.5E-5</v>
      </c>
      <c r="G30" s="144">
        <v>1.5E-5</v>
      </c>
      <c r="H30" s="144">
        <v>1.5E-5</v>
      </c>
      <c r="I30" s="144">
        <v>1.5E-5</v>
      </c>
      <c r="J30" s="144">
        <v>1.5E-5</v>
      </c>
      <c r="K30" s="144">
        <v>1.5E-5</v>
      </c>
      <c r="L30" s="144">
        <v>1.5E-5</v>
      </c>
      <c r="M30" s="144">
        <v>1.5E-5</v>
      </c>
      <c r="N30" s="144">
        <v>1.5E-5</v>
      </c>
      <c r="O30" s="144">
        <v>1.5E-5</v>
      </c>
      <c r="P30" s="144">
        <v>1.5E-5</v>
      </c>
      <c r="Q30" s="144">
        <v>1.5E-5</v>
      </c>
      <c r="R30" s="144">
        <v>1.5E-5</v>
      </c>
      <c r="S30" s="144">
        <v>1.5E-5</v>
      </c>
      <c r="T30" s="144">
        <v>1.5E-5</v>
      </c>
      <c r="U30" s="144">
        <v>1.5E-5</v>
      </c>
      <c r="V30" s="144">
        <v>1.5E-5</v>
      </c>
      <c r="W30" s="144">
        <v>1.5E-5</v>
      </c>
      <c r="X30" s="144">
        <v>1.5E-5</v>
      </c>
      <c r="Y30" s="144">
        <v>1.5E-5</v>
      </c>
      <c r="Z30" s="144">
        <v>1.5E-5</v>
      </c>
      <c r="AA30" s="144">
        <v>1.5E-5</v>
      </c>
      <c r="AB30" s="144">
        <v>1.5E-5</v>
      </c>
      <c r="AC30" s="144">
        <v>1.5E-5</v>
      </c>
      <c r="AD30" s="144">
        <v>1.5E-5</v>
      </c>
      <c r="AE30" s="144">
        <v>1.5E-5</v>
      </c>
      <c r="AF30" s="144">
        <v>1.5E-5</v>
      </c>
      <c r="AG30" s="144">
        <v>1.5E-5</v>
      </c>
      <c r="AH30" s="144">
        <v>1.5E-5</v>
      </c>
      <c r="AI30" s="144">
        <v>1.5E-5</v>
      </c>
      <c r="AJ30" s="144">
        <v>1.5E-5</v>
      </c>
      <c r="AK30" s="144">
        <v>1.5E-5</v>
      </c>
      <c r="AL30" s="145">
        <v>1.5E-5</v>
      </c>
      <c r="AM30" s="144">
        <v>1.5E-5</v>
      </c>
      <c r="AN30" s="144">
        <v>1.5E-5</v>
      </c>
      <c r="AO30" s="144">
        <v>1.5E-5</v>
      </c>
      <c r="AP30" s="145">
        <v>1.5E-5</v>
      </c>
      <c r="AQ30" s="144"/>
      <c r="AR30" s="144"/>
      <c r="AS30" s="144"/>
      <c r="AT30" s="144"/>
      <c r="AU30" s="144"/>
      <c r="AV30" s="144"/>
      <c r="AW30" s="144"/>
      <c r="AX30" s="144"/>
      <c r="AY30" s="144"/>
      <c r="AZ30" s="144"/>
      <c r="BA30" s="144"/>
      <c r="BB30" s="144"/>
      <c r="BC30" s="144"/>
      <c r="BD30" s="144"/>
      <c r="BE30" s="145"/>
      <c r="BF30" s="134"/>
      <c r="BG30" s="134"/>
      <c r="BH30" s="134"/>
      <c r="BI30" s="134"/>
      <c r="BJ30" s="134"/>
      <c r="BK30" s="134"/>
      <c r="BL30" s="134"/>
      <c r="BM30" s="134"/>
      <c r="BN30" s="134"/>
      <c r="BO30" s="142"/>
      <c r="BP30" s="134"/>
      <c r="BQ30" s="134"/>
      <c r="BR30" s="134"/>
      <c r="BS30" s="134"/>
      <c r="BT30" s="183">
        <v>3.2000000000000001E-9</v>
      </c>
      <c r="BU30" s="144">
        <v>3.2000000000000001E-9</v>
      </c>
      <c r="BV30" s="144">
        <v>3.2000000000000001E-9</v>
      </c>
      <c r="BW30" s="144">
        <v>3.2000000000000001E-9</v>
      </c>
      <c r="BX30" s="144">
        <v>3.2000000000000001E-9</v>
      </c>
      <c r="BY30" s="144">
        <v>3.2000000000000001E-9</v>
      </c>
      <c r="BZ30" s="144">
        <v>3.2000000000000001E-9</v>
      </c>
      <c r="CA30" s="144">
        <v>3.2000000000000001E-9</v>
      </c>
      <c r="CB30" s="144">
        <v>3.2000000000000001E-9</v>
      </c>
      <c r="CC30" s="144">
        <v>3.2000000000000001E-9</v>
      </c>
      <c r="CD30" s="144">
        <v>3.2000000000000001E-9</v>
      </c>
      <c r="CE30" s="144">
        <v>3.2000000000000001E-9</v>
      </c>
      <c r="CF30" s="144">
        <v>3.2000000000000001E-9</v>
      </c>
      <c r="CG30" s="144">
        <v>3.2000000000000001E-9</v>
      </c>
      <c r="CH30" s="184">
        <v>3.2000000000000001E-9</v>
      </c>
    </row>
    <row r="31" spans="1:86">
      <c r="A31" s="143" t="s">
        <v>37</v>
      </c>
      <c r="B31" s="144">
        <v>2.9E-4</v>
      </c>
      <c r="C31" s="144">
        <v>2.9E-4</v>
      </c>
      <c r="D31" s="144">
        <v>2.9E-4</v>
      </c>
      <c r="E31" s="144">
        <v>2.9E-4</v>
      </c>
      <c r="F31" s="144">
        <v>2.9E-4</v>
      </c>
      <c r="G31" s="144">
        <v>2.9E-4</v>
      </c>
      <c r="H31" s="144">
        <v>2.9E-4</v>
      </c>
      <c r="I31" s="144">
        <v>2.9E-4</v>
      </c>
      <c r="J31" s="144">
        <v>2.9E-4</v>
      </c>
      <c r="K31" s="144">
        <v>2.9E-4</v>
      </c>
      <c r="L31" s="144">
        <v>2.9E-4</v>
      </c>
      <c r="M31" s="144">
        <v>2.9E-4</v>
      </c>
      <c r="N31" s="144">
        <v>2.9E-4</v>
      </c>
      <c r="O31" s="144">
        <v>2.9E-4</v>
      </c>
      <c r="P31" s="144">
        <v>2.9E-4</v>
      </c>
      <c r="Q31" s="144">
        <v>2.9E-4</v>
      </c>
      <c r="R31" s="144">
        <v>2.9E-4</v>
      </c>
      <c r="S31" s="144">
        <v>2.9E-4</v>
      </c>
      <c r="T31" s="144">
        <v>2.9E-4</v>
      </c>
      <c r="U31" s="144">
        <v>2.9E-4</v>
      </c>
      <c r="V31" s="144">
        <v>2.9E-4</v>
      </c>
      <c r="W31" s="144">
        <v>2.9E-4</v>
      </c>
      <c r="X31" s="144">
        <v>2.9E-4</v>
      </c>
      <c r="Y31" s="144">
        <v>2.9E-4</v>
      </c>
      <c r="Z31" s="144">
        <v>2.9E-4</v>
      </c>
      <c r="AA31" s="144">
        <v>2.9E-4</v>
      </c>
      <c r="AB31" s="144">
        <v>2.9E-4</v>
      </c>
      <c r="AC31" s="144">
        <v>2.9E-4</v>
      </c>
      <c r="AD31" s="144">
        <v>2.9E-4</v>
      </c>
      <c r="AE31" s="144">
        <v>2.9E-4</v>
      </c>
      <c r="AF31" s="144">
        <v>2.9E-4</v>
      </c>
      <c r="AG31" s="144">
        <v>2.9E-4</v>
      </c>
      <c r="AH31" s="144">
        <v>2.9E-4</v>
      </c>
      <c r="AI31" s="144">
        <v>2.9E-4</v>
      </c>
      <c r="AJ31" s="144">
        <v>2.9E-4</v>
      </c>
      <c r="AK31" s="144">
        <v>2.9E-4</v>
      </c>
      <c r="AL31" s="145">
        <v>2.9E-4</v>
      </c>
      <c r="AM31" s="144">
        <v>2.9E-4</v>
      </c>
      <c r="AN31" s="144">
        <v>2.9E-4</v>
      </c>
      <c r="AO31" s="144">
        <v>2.9E-4</v>
      </c>
      <c r="AP31" s="145">
        <v>2.9E-4</v>
      </c>
      <c r="AQ31" s="144"/>
      <c r="AR31" s="144"/>
      <c r="AS31" s="144"/>
      <c r="AT31" s="144"/>
      <c r="AU31" s="144"/>
      <c r="AV31" s="144"/>
      <c r="AW31" s="144"/>
      <c r="AX31" s="144"/>
      <c r="AY31" s="144"/>
      <c r="AZ31" s="144"/>
      <c r="BA31" s="144"/>
      <c r="BB31" s="144"/>
      <c r="BC31" s="144"/>
      <c r="BD31" s="144"/>
      <c r="BE31" s="145"/>
      <c r="BF31" s="134"/>
      <c r="BG31" s="134"/>
      <c r="BH31" s="134"/>
      <c r="BI31" s="134"/>
      <c r="BJ31" s="134"/>
      <c r="BK31" s="134"/>
      <c r="BL31" s="134"/>
      <c r="BM31" s="134"/>
      <c r="BN31" s="134"/>
      <c r="BO31" s="142"/>
      <c r="BP31" s="134"/>
      <c r="BQ31" s="134"/>
      <c r="BR31" s="134"/>
      <c r="BS31" s="134"/>
      <c r="BT31" s="183">
        <v>4.0000000000000001E-3</v>
      </c>
      <c r="BU31" s="144">
        <v>4.0000000000000001E-3</v>
      </c>
      <c r="BV31" s="144">
        <v>4.0000000000000001E-3</v>
      </c>
      <c r="BW31" s="144">
        <v>4.0000000000000001E-3</v>
      </c>
      <c r="BX31" s="144">
        <v>4.0000000000000001E-3</v>
      </c>
      <c r="BY31" s="144">
        <v>4.0000000000000001E-3</v>
      </c>
      <c r="BZ31" s="144">
        <v>4.0000000000000001E-3</v>
      </c>
      <c r="CA31" s="144">
        <v>4.0000000000000001E-3</v>
      </c>
      <c r="CB31" s="144">
        <v>4.0000000000000001E-3</v>
      </c>
      <c r="CC31" s="144">
        <v>4.0000000000000001E-3</v>
      </c>
      <c r="CD31" s="144">
        <v>4.0000000000000001E-3</v>
      </c>
      <c r="CE31" s="144">
        <v>4.0000000000000001E-3</v>
      </c>
      <c r="CF31" s="144">
        <v>4.0000000000000001E-3</v>
      </c>
      <c r="CG31" s="144">
        <v>4.0000000000000001E-3</v>
      </c>
      <c r="CH31" s="184">
        <v>4.0000000000000001E-3</v>
      </c>
    </row>
    <row r="32" spans="1:86">
      <c r="A32" s="143" t="s">
        <v>39</v>
      </c>
      <c r="B32" s="144">
        <f t="shared" ref="B32:AP32" si="6">0.000018/(1-99.2%)</f>
        <v>2.2499999999999981E-3</v>
      </c>
      <c r="C32" s="144">
        <f t="shared" si="6"/>
        <v>2.2499999999999981E-3</v>
      </c>
      <c r="D32" s="144">
        <f t="shared" si="6"/>
        <v>2.2499999999999981E-3</v>
      </c>
      <c r="E32" s="144">
        <f t="shared" si="6"/>
        <v>2.2499999999999981E-3</v>
      </c>
      <c r="F32" s="144">
        <f t="shared" si="6"/>
        <v>2.2499999999999981E-3</v>
      </c>
      <c r="G32" s="144">
        <f t="shared" si="6"/>
        <v>2.2499999999999981E-3</v>
      </c>
      <c r="H32" s="144">
        <f t="shared" si="6"/>
        <v>2.2499999999999981E-3</v>
      </c>
      <c r="I32" s="144">
        <f t="shared" si="6"/>
        <v>2.2499999999999981E-3</v>
      </c>
      <c r="J32" s="144">
        <f t="shared" si="6"/>
        <v>2.2499999999999981E-3</v>
      </c>
      <c r="K32" s="144">
        <f t="shared" si="6"/>
        <v>2.2499999999999981E-3</v>
      </c>
      <c r="L32" s="144">
        <f t="shared" si="6"/>
        <v>2.2499999999999981E-3</v>
      </c>
      <c r="M32" s="144">
        <f t="shared" si="6"/>
        <v>2.2499999999999981E-3</v>
      </c>
      <c r="N32" s="144">
        <f t="shared" si="6"/>
        <v>2.2499999999999981E-3</v>
      </c>
      <c r="O32" s="144">
        <f t="shared" si="6"/>
        <v>2.2499999999999981E-3</v>
      </c>
      <c r="P32" s="144">
        <f t="shared" si="6"/>
        <v>2.2499999999999981E-3</v>
      </c>
      <c r="Q32" s="144">
        <f t="shared" si="6"/>
        <v>2.2499999999999981E-3</v>
      </c>
      <c r="R32" s="144">
        <f t="shared" si="6"/>
        <v>2.2499999999999981E-3</v>
      </c>
      <c r="S32" s="144">
        <f t="shared" si="6"/>
        <v>2.2499999999999981E-3</v>
      </c>
      <c r="T32" s="144">
        <f t="shared" si="6"/>
        <v>2.2499999999999981E-3</v>
      </c>
      <c r="U32" s="144">
        <f t="shared" si="6"/>
        <v>2.2499999999999981E-3</v>
      </c>
      <c r="V32" s="144">
        <f t="shared" si="6"/>
        <v>2.2499999999999981E-3</v>
      </c>
      <c r="W32" s="144">
        <f t="shared" si="6"/>
        <v>2.2499999999999981E-3</v>
      </c>
      <c r="X32" s="144">
        <f t="shared" si="6"/>
        <v>2.2499999999999981E-3</v>
      </c>
      <c r="Y32" s="144">
        <f t="shared" si="6"/>
        <v>2.2499999999999981E-3</v>
      </c>
      <c r="Z32" s="144">
        <f t="shared" si="6"/>
        <v>2.2499999999999981E-3</v>
      </c>
      <c r="AA32" s="144">
        <f t="shared" si="6"/>
        <v>2.2499999999999981E-3</v>
      </c>
      <c r="AB32" s="144">
        <f t="shared" si="6"/>
        <v>2.2499999999999981E-3</v>
      </c>
      <c r="AC32" s="144">
        <f t="shared" si="6"/>
        <v>2.2499999999999981E-3</v>
      </c>
      <c r="AD32" s="144">
        <f t="shared" si="6"/>
        <v>2.2499999999999981E-3</v>
      </c>
      <c r="AE32" s="144">
        <f t="shared" si="6"/>
        <v>2.2499999999999981E-3</v>
      </c>
      <c r="AF32" s="144">
        <f t="shared" si="6"/>
        <v>2.2499999999999981E-3</v>
      </c>
      <c r="AG32" s="144">
        <f t="shared" si="6"/>
        <v>2.2499999999999981E-3</v>
      </c>
      <c r="AH32" s="144">
        <f t="shared" si="6"/>
        <v>2.2499999999999981E-3</v>
      </c>
      <c r="AI32" s="144">
        <f t="shared" si="6"/>
        <v>2.2499999999999981E-3</v>
      </c>
      <c r="AJ32" s="144">
        <f t="shared" si="6"/>
        <v>2.2499999999999981E-3</v>
      </c>
      <c r="AK32" s="144">
        <f t="shared" si="6"/>
        <v>2.2499999999999981E-3</v>
      </c>
      <c r="AL32" s="145">
        <f t="shared" si="6"/>
        <v>2.2499999999999981E-3</v>
      </c>
      <c r="AM32" s="144">
        <f t="shared" si="6"/>
        <v>2.2499999999999981E-3</v>
      </c>
      <c r="AN32" s="144">
        <f t="shared" si="6"/>
        <v>2.2499999999999981E-3</v>
      </c>
      <c r="AO32" s="144">
        <f t="shared" si="6"/>
        <v>2.2499999999999981E-3</v>
      </c>
      <c r="AP32" s="145">
        <f t="shared" si="6"/>
        <v>2.2499999999999981E-3</v>
      </c>
      <c r="AQ32" s="144">
        <v>5.2500000000000003E-3</v>
      </c>
      <c r="AR32" s="144">
        <v>5.2500000000000003E-3</v>
      </c>
      <c r="AS32" s="144">
        <v>5.2500000000000003E-3</v>
      </c>
      <c r="AT32" s="144">
        <v>5.2500000000000003E-3</v>
      </c>
      <c r="AU32" s="144"/>
      <c r="AV32" s="144"/>
      <c r="AW32" s="144"/>
      <c r="AX32" s="144"/>
      <c r="AY32" s="144"/>
      <c r="AZ32" s="144"/>
      <c r="BA32" s="144">
        <v>5.2500000000000003E-3</v>
      </c>
      <c r="BB32" s="144"/>
      <c r="BC32" s="144"/>
      <c r="BD32" s="144"/>
      <c r="BE32" s="145"/>
      <c r="BF32" s="134"/>
      <c r="BG32" s="134"/>
      <c r="BH32" s="134"/>
      <c r="BI32" s="134"/>
      <c r="BJ32" s="134"/>
      <c r="BK32" s="134"/>
      <c r="BL32" s="134"/>
      <c r="BM32" s="134"/>
      <c r="BN32" s="134"/>
      <c r="BO32" s="142"/>
      <c r="BP32" s="134"/>
      <c r="BQ32" s="134"/>
      <c r="BR32" s="134"/>
      <c r="BS32" s="134"/>
      <c r="BT32" s="183">
        <v>7.9000000000000006E-6</v>
      </c>
      <c r="BU32" s="144">
        <v>7.9000000000000006E-6</v>
      </c>
      <c r="BV32" s="144">
        <v>7.9000000000000006E-6</v>
      </c>
      <c r="BW32" s="144">
        <v>7.9000000000000006E-6</v>
      </c>
      <c r="BX32" s="144">
        <v>7.9000000000000006E-6</v>
      </c>
      <c r="BY32" s="144">
        <v>7.9000000000000006E-6</v>
      </c>
      <c r="BZ32" s="144">
        <v>7.9000000000000006E-6</v>
      </c>
      <c r="CA32" s="144">
        <v>7.9000000000000006E-6</v>
      </c>
      <c r="CB32" s="144">
        <v>7.9000000000000006E-6</v>
      </c>
      <c r="CC32" s="144">
        <v>7.9000000000000006E-6</v>
      </c>
      <c r="CD32" s="144">
        <v>7.9000000000000006E-6</v>
      </c>
      <c r="CE32" s="144">
        <v>7.9000000000000006E-6</v>
      </c>
      <c r="CF32" s="144">
        <v>7.9000000000000006E-6</v>
      </c>
      <c r="CG32" s="144">
        <v>7.9000000000000006E-6</v>
      </c>
      <c r="CH32" s="184">
        <v>7.9000000000000006E-6</v>
      </c>
    </row>
    <row r="33" spans="1:86">
      <c r="A33" s="143" t="s">
        <v>40</v>
      </c>
      <c r="B33" s="144">
        <f t="shared" ref="B33:AL33" si="7">0.00041/(1-99.2%)</f>
        <v>5.1249999999999955E-2</v>
      </c>
      <c r="C33" s="144">
        <f t="shared" si="7"/>
        <v>5.1249999999999955E-2</v>
      </c>
      <c r="D33" s="144">
        <f t="shared" si="7"/>
        <v>5.1249999999999955E-2</v>
      </c>
      <c r="E33" s="144">
        <f t="shared" si="7"/>
        <v>5.1249999999999955E-2</v>
      </c>
      <c r="F33" s="144">
        <f t="shared" si="7"/>
        <v>5.1249999999999955E-2</v>
      </c>
      <c r="G33" s="144">
        <f t="shared" si="7"/>
        <v>5.1249999999999955E-2</v>
      </c>
      <c r="H33" s="144">
        <f t="shared" si="7"/>
        <v>5.1249999999999955E-2</v>
      </c>
      <c r="I33" s="144">
        <f t="shared" si="7"/>
        <v>5.1249999999999955E-2</v>
      </c>
      <c r="J33" s="144">
        <f t="shared" si="7"/>
        <v>5.1249999999999955E-2</v>
      </c>
      <c r="K33" s="144">
        <f t="shared" si="7"/>
        <v>5.1249999999999955E-2</v>
      </c>
      <c r="L33" s="144">
        <f t="shared" si="7"/>
        <v>5.1249999999999955E-2</v>
      </c>
      <c r="M33" s="144">
        <f t="shared" si="7"/>
        <v>5.1249999999999955E-2</v>
      </c>
      <c r="N33" s="144">
        <f t="shared" si="7"/>
        <v>5.1249999999999955E-2</v>
      </c>
      <c r="O33" s="144">
        <f t="shared" si="7"/>
        <v>5.1249999999999955E-2</v>
      </c>
      <c r="P33" s="144">
        <f t="shared" si="7"/>
        <v>5.1249999999999955E-2</v>
      </c>
      <c r="Q33" s="144">
        <f t="shared" si="7"/>
        <v>5.1249999999999955E-2</v>
      </c>
      <c r="R33" s="144">
        <f t="shared" si="7"/>
        <v>5.1249999999999955E-2</v>
      </c>
      <c r="S33" s="144">
        <f t="shared" si="7"/>
        <v>5.1249999999999955E-2</v>
      </c>
      <c r="T33" s="144">
        <f t="shared" si="7"/>
        <v>5.1249999999999955E-2</v>
      </c>
      <c r="U33" s="144">
        <f t="shared" si="7"/>
        <v>5.1249999999999955E-2</v>
      </c>
      <c r="V33" s="144">
        <f t="shared" si="7"/>
        <v>5.1249999999999955E-2</v>
      </c>
      <c r="W33" s="144">
        <f t="shared" si="7"/>
        <v>5.1249999999999955E-2</v>
      </c>
      <c r="X33" s="144">
        <f t="shared" si="7"/>
        <v>5.1249999999999955E-2</v>
      </c>
      <c r="Y33" s="144">
        <f t="shared" si="7"/>
        <v>5.1249999999999955E-2</v>
      </c>
      <c r="Z33" s="144">
        <f t="shared" si="7"/>
        <v>5.1249999999999955E-2</v>
      </c>
      <c r="AA33" s="144">
        <f t="shared" si="7"/>
        <v>5.1249999999999955E-2</v>
      </c>
      <c r="AB33" s="144">
        <f t="shared" si="7"/>
        <v>5.1249999999999955E-2</v>
      </c>
      <c r="AC33" s="144">
        <f t="shared" si="7"/>
        <v>5.1249999999999955E-2</v>
      </c>
      <c r="AD33" s="144">
        <f t="shared" si="7"/>
        <v>5.1249999999999955E-2</v>
      </c>
      <c r="AE33" s="144">
        <f t="shared" si="7"/>
        <v>5.1249999999999955E-2</v>
      </c>
      <c r="AF33" s="144">
        <f t="shared" si="7"/>
        <v>5.1249999999999955E-2</v>
      </c>
      <c r="AG33" s="144">
        <f t="shared" si="7"/>
        <v>5.1249999999999955E-2</v>
      </c>
      <c r="AH33" s="144">
        <f t="shared" si="7"/>
        <v>5.1249999999999955E-2</v>
      </c>
      <c r="AI33" s="144">
        <f t="shared" si="7"/>
        <v>5.1249999999999955E-2</v>
      </c>
      <c r="AJ33" s="144">
        <f t="shared" si="7"/>
        <v>5.1249999999999955E-2</v>
      </c>
      <c r="AK33" s="144">
        <f t="shared" si="7"/>
        <v>5.1249999999999955E-2</v>
      </c>
      <c r="AL33" s="145">
        <f t="shared" si="7"/>
        <v>5.1249999999999955E-2</v>
      </c>
      <c r="AM33" s="144">
        <v>1.9000000000000001E-4</v>
      </c>
      <c r="AN33" s="144">
        <f>0.00041/(1-99.2%)</f>
        <v>5.1249999999999955E-2</v>
      </c>
      <c r="AO33" s="144">
        <f>0.00041/(1-99.2%)</f>
        <v>5.1249999999999955E-2</v>
      </c>
      <c r="AP33" s="145">
        <f>0.00041/(1-99.2%)</f>
        <v>5.1249999999999955E-2</v>
      </c>
      <c r="AQ33" s="144">
        <v>1.32E-3</v>
      </c>
      <c r="AR33" s="144">
        <v>1.32E-3</v>
      </c>
      <c r="AS33" s="144">
        <v>1.32E-3</v>
      </c>
      <c r="AT33" s="144">
        <v>1.32E-3</v>
      </c>
      <c r="AU33" s="144">
        <v>4.0000000000000002E-9</v>
      </c>
      <c r="AV33" s="144">
        <v>4.0000000000000002E-9</v>
      </c>
      <c r="AW33" s="144">
        <v>4.0000000000000002E-9</v>
      </c>
      <c r="AX33" s="144">
        <v>4.0000000000000002E-9</v>
      </c>
      <c r="AY33" s="144">
        <v>4.0000000000000002E-9</v>
      </c>
      <c r="AZ33" s="144">
        <v>4.0000000000000002E-9</v>
      </c>
      <c r="BA33" s="144">
        <v>1.32E-3</v>
      </c>
      <c r="BB33" s="144">
        <v>4.0000000000000002E-9</v>
      </c>
      <c r="BC33" s="144">
        <v>4.0000000000000002E-9</v>
      </c>
      <c r="BD33" s="144">
        <v>4.0000000000000002E-9</v>
      </c>
      <c r="BE33" s="145">
        <v>4.0000000000000002E-9</v>
      </c>
      <c r="BF33" s="144">
        <v>2.0000000000000001E-4</v>
      </c>
      <c r="BG33" s="144">
        <v>2.0000000000000001E-4</v>
      </c>
      <c r="BH33" s="144">
        <v>2.0000000000000001E-4</v>
      </c>
      <c r="BI33" s="144">
        <v>2.0000000000000001E-4</v>
      </c>
      <c r="BJ33" s="144">
        <v>2.0000000000000001E-4</v>
      </c>
      <c r="BK33" s="144">
        <v>2.0000000000000001E-4</v>
      </c>
      <c r="BL33" s="144">
        <v>2.0000000000000001E-4</v>
      </c>
      <c r="BM33" s="144">
        <v>2.0000000000000001E-4</v>
      </c>
      <c r="BN33" s="144">
        <v>2.0000000000000001E-4</v>
      </c>
      <c r="BO33" s="145">
        <v>2.0000000000000001E-4</v>
      </c>
      <c r="BP33" s="144">
        <v>2.0000000000000001E-4</v>
      </c>
      <c r="BQ33" s="144">
        <v>2.0000000000000001E-4</v>
      </c>
      <c r="BR33" s="144">
        <v>2.0000000000000001E-4</v>
      </c>
      <c r="BS33" s="144">
        <v>2.0000000000000001E-4</v>
      </c>
      <c r="BT33" s="183">
        <v>2.1999999999999999E-5</v>
      </c>
      <c r="BU33" s="144">
        <v>2.1999999999999999E-5</v>
      </c>
      <c r="BV33" s="144">
        <v>2.1999999999999999E-5</v>
      </c>
      <c r="BW33" s="144">
        <v>2.1999999999999999E-5</v>
      </c>
      <c r="BX33" s="144">
        <v>2.1999999999999999E-5</v>
      </c>
      <c r="BY33" s="144">
        <v>2.1999999999999999E-5</v>
      </c>
      <c r="BZ33" s="144">
        <v>2.1999999999999999E-5</v>
      </c>
      <c r="CA33" s="144">
        <v>2.1999999999999999E-5</v>
      </c>
      <c r="CB33" s="144">
        <v>2.1999999999999999E-5</v>
      </c>
      <c r="CC33" s="144">
        <v>2.1999999999999999E-5</v>
      </c>
      <c r="CD33" s="144">
        <v>2.1999999999999999E-5</v>
      </c>
      <c r="CE33" s="144">
        <v>2.1999999999999999E-5</v>
      </c>
      <c r="CF33" s="144">
        <v>2.1999999999999999E-5</v>
      </c>
      <c r="CG33" s="144">
        <v>2.1999999999999999E-5</v>
      </c>
      <c r="CH33" s="184">
        <v>2.1999999999999999E-5</v>
      </c>
    </row>
    <row r="34" spans="1:86">
      <c r="A34" s="143" t="s">
        <v>41</v>
      </c>
      <c r="B34" s="144">
        <v>1.2999999999999999E-3</v>
      </c>
      <c r="C34" s="144">
        <v>1.2999999999999999E-3</v>
      </c>
      <c r="D34" s="144">
        <v>1.2999999999999999E-3</v>
      </c>
      <c r="E34" s="144">
        <v>1.2999999999999999E-3</v>
      </c>
      <c r="F34" s="144">
        <v>1.2999999999999999E-3</v>
      </c>
      <c r="G34" s="144">
        <v>1.2999999999999999E-3</v>
      </c>
      <c r="H34" s="144">
        <v>1.2999999999999999E-3</v>
      </c>
      <c r="I34" s="144">
        <v>1.2999999999999999E-3</v>
      </c>
      <c r="J34" s="144">
        <v>1.2999999999999999E-3</v>
      </c>
      <c r="K34" s="144">
        <v>1.2999999999999999E-3</v>
      </c>
      <c r="L34" s="144">
        <v>1.2999999999999999E-3</v>
      </c>
      <c r="M34" s="144">
        <v>1.2999999999999999E-3</v>
      </c>
      <c r="N34" s="144">
        <v>1.2999999999999999E-3</v>
      </c>
      <c r="O34" s="144">
        <v>1.2999999999999999E-3</v>
      </c>
      <c r="P34" s="144">
        <v>1.2999999999999999E-3</v>
      </c>
      <c r="Q34" s="144">
        <v>1.2999999999999999E-3</v>
      </c>
      <c r="R34" s="144">
        <v>1.2999999999999999E-3</v>
      </c>
      <c r="S34" s="144">
        <v>1.2999999999999999E-3</v>
      </c>
      <c r="T34" s="144">
        <v>1.2999999999999999E-3</v>
      </c>
      <c r="U34" s="144">
        <v>1.2999999999999999E-3</v>
      </c>
      <c r="V34" s="144">
        <v>1.2999999999999999E-3</v>
      </c>
      <c r="W34" s="144">
        <v>1.2999999999999999E-3</v>
      </c>
      <c r="X34" s="144">
        <v>1.2999999999999999E-3</v>
      </c>
      <c r="Y34" s="144">
        <v>1.2999999999999999E-3</v>
      </c>
      <c r="Z34" s="144">
        <v>1.2999999999999999E-3</v>
      </c>
      <c r="AA34" s="144">
        <v>1.2999999999999999E-3</v>
      </c>
      <c r="AB34" s="144">
        <v>1.2999999999999999E-3</v>
      </c>
      <c r="AC34" s="144">
        <v>1.2999999999999999E-3</v>
      </c>
      <c r="AD34" s="144">
        <v>1.2999999999999999E-3</v>
      </c>
      <c r="AE34" s="144">
        <v>1.2999999999999999E-3</v>
      </c>
      <c r="AF34" s="144">
        <v>1.2999999999999999E-3</v>
      </c>
      <c r="AG34" s="144">
        <v>1.2999999999999999E-3</v>
      </c>
      <c r="AH34" s="144">
        <v>1.2999999999999999E-3</v>
      </c>
      <c r="AI34" s="144">
        <v>1.2999999999999999E-3</v>
      </c>
      <c r="AJ34" s="144">
        <v>1.2999999999999999E-3</v>
      </c>
      <c r="AK34" s="144">
        <v>1.2999999999999999E-3</v>
      </c>
      <c r="AL34" s="145">
        <v>1.2999999999999999E-3</v>
      </c>
      <c r="AM34" s="144">
        <v>1.2999999999999999E-3</v>
      </c>
      <c r="AN34" s="144">
        <v>1.2999999999999999E-3</v>
      </c>
      <c r="AO34" s="144">
        <v>1.2999999999999999E-3</v>
      </c>
      <c r="AP34" s="145">
        <v>1.2999999999999999E-3</v>
      </c>
      <c r="AQ34" s="144">
        <v>2.14E-4</v>
      </c>
      <c r="AR34" s="144">
        <v>2.14E-4</v>
      </c>
      <c r="AS34" s="144">
        <v>2.14E-4</v>
      </c>
      <c r="AT34" s="144">
        <v>2.14E-4</v>
      </c>
      <c r="AU34" s="144">
        <v>2.14E-4</v>
      </c>
      <c r="AV34" s="144">
        <v>2.14E-4</v>
      </c>
      <c r="AW34" s="144">
        <v>2.14E-4</v>
      </c>
      <c r="AX34" s="144">
        <v>2.14E-4</v>
      </c>
      <c r="AY34" s="144">
        <v>2.14E-4</v>
      </c>
      <c r="AZ34" s="144">
        <v>2.14E-4</v>
      </c>
      <c r="BA34" s="144">
        <v>2.14E-4</v>
      </c>
      <c r="BB34" s="144">
        <v>2.14E-4</v>
      </c>
      <c r="BC34" s="144">
        <v>2.14E-4</v>
      </c>
      <c r="BD34" s="144">
        <v>2.14E-4</v>
      </c>
      <c r="BE34" s="145">
        <v>2.14E-4</v>
      </c>
      <c r="BF34" s="144">
        <v>2.0999999999999999E-3</v>
      </c>
      <c r="BG34" s="144">
        <v>2.0999999999999999E-3</v>
      </c>
      <c r="BH34" s="144">
        <v>2.0999999999999999E-3</v>
      </c>
      <c r="BI34" s="144">
        <v>2.0999999999999999E-3</v>
      </c>
      <c r="BJ34" s="144">
        <v>2.0999999999999999E-3</v>
      </c>
      <c r="BK34" s="144">
        <v>2.0999999999999999E-3</v>
      </c>
      <c r="BL34" s="144">
        <v>2.0999999999999999E-3</v>
      </c>
      <c r="BM34" s="144">
        <v>2.0999999999999999E-3</v>
      </c>
      <c r="BN34" s="144">
        <v>2.0999999999999999E-3</v>
      </c>
      <c r="BO34" s="145">
        <v>2.0999999999999999E-3</v>
      </c>
      <c r="BP34" s="144">
        <v>2.0999999999999999E-3</v>
      </c>
      <c r="BQ34" s="144">
        <v>2.0999999999999999E-3</v>
      </c>
      <c r="BR34" s="144">
        <v>2.0999999999999999E-3</v>
      </c>
      <c r="BS34" s="144">
        <v>2.0999999999999999E-3</v>
      </c>
      <c r="BT34" s="183">
        <v>4.1999999999999997E-3</v>
      </c>
      <c r="BU34" s="144">
        <v>4.1999999999999997E-3</v>
      </c>
      <c r="BV34" s="144">
        <v>4.1999999999999997E-3</v>
      </c>
      <c r="BW34" s="144">
        <v>4.1999999999999997E-3</v>
      </c>
      <c r="BX34" s="144">
        <v>4.1999999999999997E-3</v>
      </c>
      <c r="BY34" s="144">
        <v>4.1999999999999997E-3</v>
      </c>
      <c r="BZ34" s="144">
        <v>4.1999999999999997E-3</v>
      </c>
      <c r="CA34" s="144">
        <v>4.1999999999999997E-3</v>
      </c>
      <c r="CB34" s="144">
        <v>4.1999999999999997E-3</v>
      </c>
      <c r="CC34" s="144">
        <v>4.1999999999999997E-3</v>
      </c>
      <c r="CD34" s="144">
        <v>4.1999999999999997E-3</v>
      </c>
      <c r="CE34" s="144">
        <v>4.1999999999999997E-3</v>
      </c>
      <c r="CF34" s="144">
        <v>4.1999999999999997E-3</v>
      </c>
      <c r="CG34" s="144">
        <v>4.1999999999999997E-3</v>
      </c>
      <c r="CH34" s="184">
        <v>4.1999999999999997E-3</v>
      </c>
    </row>
    <row r="35" spans="1:86">
      <c r="A35" s="143" t="s">
        <v>177</v>
      </c>
      <c r="B35" s="144">
        <v>6.9999999999999999E-4</v>
      </c>
      <c r="C35" s="144">
        <v>6.9999999999999999E-4</v>
      </c>
      <c r="D35" s="144">
        <v>6.9999999999999999E-4</v>
      </c>
      <c r="E35" s="144">
        <v>6.9999999999999999E-4</v>
      </c>
      <c r="F35" s="144">
        <v>6.9999999999999999E-4</v>
      </c>
      <c r="G35" s="144">
        <v>6.9999999999999999E-4</v>
      </c>
      <c r="H35" s="144">
        <v>6.9999999999999999E-4</v>
      </c>
      <c r="I35" s="144">
        <v>6.9999999999999999E-4</v>
      </c>
      <c r="J35" s="144">
        <v>6.9999999999999999E-4</v>
      </c>
      <c r="K35" s="144">
        <v>6.9999999999999999E-4</v>
      </c>
      <c r="L35" s="144">
        <v>6.9999999999999999E-4</v>
      </c>
      <c r="M35" s="144">
        <v>6.9999999999999999E-4</v>
      </c>
      <c r="N35" s="144">
        <v>6.9999999999999999E-4</v>
      </c>
      <c r="O35" s="144">
        <v>6.9999999999999999E-4</v>
      </c>
      <c r="P35" s="144">
        <v>6.9999999999999999E-4</v>
      </c>
      <c r="Q35" s="144">
        <v>6.9999999999999999E-4</v>
      </c>
      <c r="R35" s="144">
        <v>6.9999999999999999E-4</v>
      </c>
      <c r="S35" s="144">
        <v>6.9999999999999999E-4</v>
      </c>
      <c r="T35" s="144">
        <v>6.9999999999999999E-4</v>
      </c>
      <c r="U35" s="144">
        <v>6.9999999999999999E-4</v>
      </c>
      <c r="V35" s="144">
        <v>6.9999999999999999E-4</v>
      </c>
      <c r="W35" s="144">
        <v>6.9999999999999999E-4</v>
      </c>
      <c r="X35" s="144">
        <v>6.9999999999999999E-4</v>
      </c>
      <c r="Y35" s="144">
        <v>6.9999999999999999E-4</v>
      </c>
      <c r="Z35" s="144">
        <v>6.9999999999999999E-4</v>
      </c>
      <c r="AA35" s="144">
        <v>6.9999999999999999E-4</v>
      </c>
      <c r="AB35" s="144">
        <v>6.9999999999999999E-4</v>
      </c>
      <c r="AC35" s="144">
        <v>6.9999999999999999E-4</v>
      </c>
      <c r="AD35" s="144">
        <v>6.9999999999999999E-4</v>
      </c>
      <c r="AE35" s="144">
        <v>6.9999999999999999E-4</v>
      </c>
      <c r="AF35" s="144">
        <v>6.9999999999999999E-4</v>
      </c>
      <c r="AG35" s="144">
        <v>6.9999999999999999E-4</v>
      </c>
      <c r="AH35" s="144">
        <v>6.9999999999999999E-4</v>
      </c>
      <c r="AI35" s="144">
        <v>6.9999999999999999E-4</v>
      </c>
      <c r="AJ35" s="144">
        <v>6.9999999999999999E-4</v>
      </c>
      <c r="AK35" s="144">
        <v>6.9999999999999999E-4</v>
      </c>
      <c r="AL35" s="145">
        <v>6.9999999999999999E-4</v>
      </c>
      <c r="AM35" s="144">
        <v>6.9999999999999999E-4</v>
      </c>
      <c r="AN35" s="144">
        <v>6.9999999999999999E-4</v>
      </c>
      <c r="AO35" s="144">
        <v>6.9999999999999999E-4</v>
      </c>
      <c r="AP35" s="145">
        <v>6.9999999999999999E-4</v>
      </c>
      <c r="AQ35" s="144"/>
      <c r="AR35" s="144"/>
      <c r="AS35" s="144"/>
      <c r="AT35" s="144"/>
      <c r="AU35" s="144"/>
      <c r="AV35" s="144"/>
      <c r="AW35" s="144"/>
      <c r="AX35" s="144"/>
      <c r="AY35" s="144"/>
      <c r="AZ35" s="144"/>
      <c r="BA35" s="144"/>
      <c r="BB35" s="144"/>
      <c r="BC35" s="144"/>
      <c r="BD35" s="144"/>
      <c r="BE35" s="145"/>
      <c r="BF35" s="134"/>
      <c r="BG35" s="134"/>
      <c r="BH35" s="134"/>
      <c r="BI35" s="134"/>
      <c r="BJ35" s="134"/>
      <c r="BK35" s="134"/>
      <c r="BL35" s="134"/>
      <c r="BM35" s="134"/>
      <c r="BN35" s="134"/>
      <c r="BO35" s="142"/>
      <c r="BP35" s="134"/>
      <c r="BQ35" s="134"/>
      <c r="BR35" s="134"/>
      <c r="BS35" s="134"/>
      <c r="BT35" s="183"/>
      <c r="BU35" s="144"/>
      <c r="BV35" s="144"/>
      <c r="BW35" s="144"/>
      <c r="BX35" s="144"/>
      <c r="BY35" s="144"/>
      <c r="BZ35" s="144"/>
      <c r="CA35" s="144"/>
      <c r="CB35" s="144"/>
      <c r="CC35" s="144"/>
      <c r="CD35" s="144"/>
      <c r="CE35" s="144"/>
      <c r="CF35" s="144"/>
      <c r="CG35" s="144"/>
      <c r="CH35" s="184"/>
    </row>
    <row r="36" spans="1:86">
      <c r="A36" s="143" t="s">
        <v>48</v>
      </c>
      <c r="B36" s="144">
        <f t="shared" ref="B36:AL36" si="8">0.000021/(1-99.2%)</f>
        <v>2.6249999999999976E-3</v>
      </c>
      <c r="C36" s="144">
        <f t="shared" si="8"/>
        <v>2.6249999999999976E-3</v>
      </c>
      <c r="D36" s="144">
        <f t="shared" si="8"/>
        <v>2.6249999999999976E-3</v>
      </c>
      <c r="E36" s="144">
        <f t="shared" si="8"/>
        <v>2.6249999999999976E-3</v>
      </c>
      <c r="F36" s="144">
        <f t="shared" si="8"/>
        <v>2.6249999999999976E-3</v>
      </c>
      <c r="G36" s="144">
        <f t="shared" si="8"/>
        <v>2.6249999999999976E-3</v>
      </c>
      <c r="H36" s="144">
        <f t="shared" si="8"/>
        <v>2.6249999999999976E-3</v>
      </c>
      <c r="I36" s="144">
        <f t="shared" si="8"/>
        <v>2.6249999999999976E-3</v>
      </c>
      <c r="J36" s="144">
        <f t="shared" si="8"/>
        <v>2.6249999999999976E-3</v>
      </c>
      <c r="K36" s="144">
        <f t="shared" si="8"/>
        <v>2.6249999999999976E-3</v>
      </c>
      <c r="L36" s="144">
        <f t="shared" si="8"/>
        <v>2.6249999999999976E-3</v>
      </c>
      <c r="M36" s="144">
        <f t="shared" si="8"/>
        <v>2.6249999999999976E-3</v>
      </c>
      <c r="N36" s="144">
        <f t="shared" si="8"/>
        <v>2.6249999999999976E-3</v>
      </c>
      <c r="O36" s="144">
        <f t="shared" si="8"/>
        <v>2.6249999999999976E-3</v>
      </c>
      <c r="P36" s="144">
        <f t="shared" si="8"/>
        <v>2.6249999999999976E-3</v>
      </c>
      <c r="Q36" s="144">
        <f t="shared" si="8"/>
        <v>2.6249999999999976E-3</v>
      </c>
      <c r="R36" s="144">
        <f t="shared" si="8"/>
        <v>2.6249999999999976E-3</v>
      </c>
      <c r="S36" s="144">
        <f t="shared" si="8"/>
        <v>2.6249999999999976E-3</v>
      </c>
      <c r="T36" s="144">
        <f t="shared" si="8"/>
        <v>2.6249999999999976E-3</v>
      </c>
      <c r="U36" s="144">
        <f t="shared" si="8"/>
        <v>2.6249999999999976E-3</v>
      </c>
      <c r="V36" s="144">
        <f t="shared" si="8"/>
        <v>2.6249999999999976E-3</v>
      </c>
      <c r="W36" s="144">
        <f t="shared" si="8"/>
        <v>2.6249999999999976E-3</v>
      </c>
      <c r="X36" s="144">
        <f t="shared" si="8"/>
        <v>2.6249999999999976E-3</v>
      </c>
      <c r="Y36" s="144">
        <f t="shared" si="8"/>
        <v>2.6249999999999976E-3</v>
      </c>
      <c r="Z36" s="144">
        <f t="shared" si="8"/>
        <v>2.6249999999999976E-3</v>
      </c>
      <c r="AA36" s="144">
        <f t="shared" si="8"/>
        <v>2.6249999999999976E-3</v>
      </c>
      <c r="AB36" s="144">
        <f t="shared" si="8"/>
        <v>2.6249999999999976E-3</v>
      </c>
      <c r="AC36" s="144">
        <f t="shared" si="8"/>
        <v>2.6249999999999976E-3</v>
      </c>
      <c r="AD36" s="144">
        <f t="shared" si="8"/>
        <v>2.6249999999999976E-3</v>
      </c>
      <c r="AE36" s="144">
        <f t="shared" si="8"/>
        <v>2.6249999999999976E-3</v>
      </c>
      <c r="AF36" s="144">
        <f t="shared" si="8"/>
        <v>2.6249999999999976E-3</v>
      </c>
      <c r="AG36" s="144">
        <f t="shared" si="8"/>
        <v>2.6249999999999976E-3</v>
      </c>
      <c r="AH36" s="144">
        <f t="shared" si="8"/>
        <v>2.6249999999999976E-3</v>
      </c>
      <c r="AI36" s="144">
        <f t="shared" si="8"/>
        <v>2.6249999999999976E-3</v>
      </c>
      <c r="AJ36" s="144">
        <f t="shared" si="8"/>
        <v>2.6249999999999976E-3</v>
      </c>
      <c r="AK36" s="144">
        <f t="shared" si="8"/>
        <v>2.6249999999999976E-3</v>
      </c>
      <c r="AL36" s="145">
        <f t="shared" si="8"/>
        <v>2.6249999999999976E-3</v>
      </c>
      <c r="AM36" s="144">
        <v>3.1E-4</v>
      </c>
      <c r="AN36" s="144">
        <f>0.000021/(1-99.2%)</f>
        <v>2.6249999999999976E-3</v>
      </c>
      <c r="AO36" s="144">
        <f>0.000021/(1-99.2%)</f>
        <v>2.6249999999999976E-3</v>
      </c>
      <c r="AP36" s="145">
        <f>0.000021/(1-99.2%)</f>
        <v>2.6249999999999976E-3</v>
      </c>
      <c r="AQ36" s="144">
        <v>2.7800000000000001E-5</v>
      </c>
      <c r="AR36" s="144">
        <v>2.7800000000000001E-5</v>
      </c>
      <c r="AS36" s="144">
        <v>2.7800000000000001E-5</v>
      </c>
      <c r="AT36" s="144">
        <v>2.7800000000000001E-5</v>
      </c>
      <c r="AU36" s="144">
        <v>8.0000000000000005E-9</v>
      </c>
      <c r="AV36" s="144">
        <v>8.0000000000000005E-9</v>
      </c>
      <c r="AW36" s="144">
        <v>8.0000000000000005E-9</v>
      </c>
      <c r="AX36" s="144">
        <v>8.0000000000000005E-9</v>
      </c>
      <c r="AY36" s="144">
        <v>8.0000000000000005E-9</v>
      </c>
      <c r="AZ36" s="144">
        <v>8.0000000000000005E-9</v>
      </c>
      <c r="BA36" s="144">
        <v>2.7800000000000001E-5</v>
      </c>
      <c r="BB36" s="144">
        <v>8.0000000000000005E-9</v>
      </c>
      <c r="BC36" s="144">
        <v>8.0000000000000005E-9</v>
      </c>
      <c r="BD36" s="144">
        <v>8.0000000000000005E-9</v>
      </c>
      <c r="BE36" s="145">
        <v>8.0000000000000005E-9</v>
      </c>
      <c r="BF36" s="144">
        <v>1.2E-5</v>
      </c>
      <c r="BG36" s="144">
        <v>1.2E-5</v>
      </c>
      <c r="BH36" s="144">
        <v>1.2E-5</v>
      </c>
      <c r="BI36" s="144">
        <v>1.2E-5</v>
      </c>
      <c r="BJ36" s="144">
        <v>1.2E-5</v>
      </c>
      <c r="BK36" s="144">
        <v>1.2E-5</v>
      </c>
      <c r="BL36" s="144">
        <v>1.2E-5</v>
      </c>
      <c r="BM36" s="144">
        <v>1.2E-5</v>
      </c>
      <c r="BN36" s="144">
        <v>1.2E-5</v>
      </c>
      <c r="BO36" s="145">
        <v>1.2E-5</v>
      </c>
      <c r="BP36" s="144">
        <v>1.2E-5</v>
      </c>
      <c r="BQ36" s="144">
        <v>1.2E-5</v>
      </c>
      <c r="BR36" s="144">
        <v>1.2E-5</v>
      </c>
      <c r="BS36" s="144">
        <v>1.2E-5</v>
      </c>
      <c r="BT36" s="183">
        <v>1.1000000000000001E-6</v>
      </c>
      <c r="BU36" s="144">
        <v>1.1000000000000001E-6</v>
      </c>
      <c r="BV36" s="144">
        <v>1.1000000000000001E-6</v>
      </c>
      <c r="BW36" s="144">
        <v>1.1000000000000001E-6</v>
      </c>
      <c r="BX36" s="144">
        <v>1.1000000000000001E-6</v>
      </c>
      <c r="BY36" s="144">
        <v>1.1000000000000001E-6</v>
      </c>
      <c r="BZ36" s="144">
        <v>1.1000000000000001E-6</v>
      </c>
      <c r="CA36" s="144">
        <v>1.1000000000000001E-6</v>
      </c>
      <c r="CB36" s="144">
        <v>1.1000000000000001E-6</v>
      </c>
      <c r="CC36" s="144">
        <v>1.1000000000000001E-6</v>
      </c>
      <c r="CD36" s="144">
        <v>1.1000000000000001E-6</v>
      </c>
      <c r="CE36" s="144">
        <v>1.1000000000000001E-6</v>
      </c>
      <c r="CF36" s="144">
        <v>1.1000000000000001E-6</v>
      </c>
      <c r="CG36" s="144">
        <v>1.1000000000000001E-6</v>
      </c>
      <c r="CH36" s="184">
        <v>1.1000000000000001E-6</v>
      </c>
    </row>
    <row r="37" spans="1:86">
      <c r="A37" s="143" t="s">
        <v>50</v>
      </c>
      <c r="B37" s="144">
        <v>7.2999999999999999E-5</v>
      </c>
      <c r="C37" s="144">
        <v>7.2999999999999999E-5</v>
      </c>
      <c r="D37" s="144">
        <v>7.2999999999999999E-5</v>
      </c>
      <c r="E37" s="144">
        <v>7.2999999999999999E-5</v>
      </c>
      <c r="F37" s="144">
        <v>7.2999999999999999E-5</v>
      </c>
      <c r="G37" s="144">
        <v>7.2999999999999999E-5</v>
      </c>
      <c r="H37" s="144">
        <v>7.2999999999999999E-5</v>
      </c>
      <c r="I37" s="144">
        <v>7.2999999999999999E-5</v>
      </c>
      <c r="J37" s="144">
        <v>7.2999999999999999E-5</v>
      </c>
      <c r="K37" s="144">
        <v>7.2999999999999999E-5</v>
      </c>
      <c r="L37" s="144">
        <v>7.2999999999999999E-5</v>
      </c>
      <c r="M37" s="144">
        <v>7.2999999999999999E-5</v>
      </c>
      <c r="N37" s="144">
        <v>7.2999999999999999E-5</v>
      </c>
      <c r="O37" s="144">
        <v>7.2999999999999999E-5</v>
      </c>
      <c r="P37" s="144">
        <v>7.2999999999999999E-5</v>
      </c>
      <c r="Q37" s="144">
        <v>7.2999999999999999E-5</v>
      </c>
      <c r="R37" s="144">
        <v>7.2999999999999999E-5</v>
      </c>
      <c r="S37" s="144">
        <v>7.2999999999999999E-5</v>
      </c>
      <c r="T37" s="144">
        <v>7.2999999999999999E-5</v>
      </c>
      <c r="U37" s="144">
        <v>7.2999999999999999E-5</v>
      </c>
      <c r="V37" s="144">
        <v>7.2999999999999999E-5</v>
      </c>
      <c r="W37" s="144">
        <v>7.2999999999999999E-5</v>
      </c>
      <c r="X37" s="144">
        <v>7.2999999999999999E-5</v>
      </c>
      <c r="Y37" s="144">
        <v>7.2999999999999999E-5</v>
      </c>
      <c r="Z37" s="144">
        <v>7.2999999999999999E-5</v>
      </c>
      <c r="AA37" s="144">
        <v>7.2999999999999999E-5</v>
      </c>
      <c r="AB37" s="144">
        <v>7.2999999999999999E-5</v>
      </c>
      <c r="AC37" s="144">
        <v>7.2999999999999999E-5</v>
      </c>
      <c r="AD37" s="144">
        <v>7.2999999999999999E-5</v>
      </c>
      <c r="AE37" s="144">
        <v>7.2999999999999999E-5</v>
      </c>
      <c r="AF37" s="144">
        <v>7.2999999999999999E-5</v>
      </c>
      <c r="AG37" s="144">
        <v>7.2999999999999999E-5</v>
      </c>
      <c r="AH37" s="144">
        <v>7.2999999999999999E-5</v>
      </c>
      <c r="AI37" s="144">
        <v>7.2999999999999999E-5</v>
      </c>
      <c r="AJ37" s="144">
        <v>7.2999999999999999E-5</v>
      </c>
      <c r="AK37" s="144">
        <v>7.2999999999999999E-5</v>
      </c>
      <c r="AL37" s="145">
        <v>7.2999999999999999E-5</v>
      </c>
      <c r="AM37" s="144">
        <v>7.2999999999999999E-5</v>
      </c>
      <c r="AN37" s="144">
        <v>7.2999999999999999E-5</v>
      </c>
      <c r="AO37" s="144">
        <v>7.2999999999999999E-5</v>
      </c>
      <c r="AP37" s="145">
        <v>7.2999999999999999E-5</v>
      </c>
      <c r="AQ37" s="144"/>
      <c r="AR37" s="144"/>
      <c r="AS37" s="144"/>
      <c r="AT37" s="144"/>
      <c r="AU37" s="144"/>
      <c r="AV37" s="144"/>
      <c r="AW37" s="144"/>
      <c r="AX37" s="144"/>
      <c r="AY37" s="144"/>
      <c r="AZ37" s="144"/>
      <c r="BA37" s="144"/>
      <c r="BB37" s="144"/>
      <c r="BC37" s="144"/>
      <c r="BD37" s="144"/>
      <c r="BE37" s="145"/>
      <c r="BF37" s="134"/>
      <c r="BG37" s="134"/>
      <c r="BH37" s="134"/>
      <c r="BI37" s="134"/>
      <c r="BJ37" s="134"/>
      <c r="BK37" s="134"/>
      <c r="BL37" s="134"/>
      <c r="BM37" s="134"/>
      <c r="BN37" s="134"/>
      <c r="BO37" s="142"/>
      <c r="BP37" s="134"/>
      <c r="BQ37" s="134"/>
      <c r="BR37" s="134"/>
      <c r="BS37" s="134"/>
      <c r="BT37" s="183">
        <v>4.6999999999999997E-8</v>
      </c>
      <c r="BU37" s="144">
        <v>4.6999999999999997E-8</v>
      </c>
      <c r="BV37" s="144">
        <v>4.6999999999999997E-8</v>
      </c>
      <c r="BW37" s="144">
        <v>4.6999999999999997E-8</v>
      </c>
      <c r="BX37" s="144">
        <v>4.6999999999999997E-8</v>
      </c>
      <c r="BY37" s="144">
        <v>4.6999999999999997E-8</v>
      </c>
      <c r="BZ37" s="144">
        <v>4.6999999999999997E-8</v>
      </c>
      <c r="CA37" s="144">
        <v>4.6999999999999997E-8</v>
      </c>
      <c r="CB37" s="144">
        <v>4.6999999999999997E-8</v>
      </c>
      <c r="CC37" s="144">
        <v>4.6999999999999997E-8</v>
      </c>
      <c r="CD37" s="144">
        <v>4.6999999999999997E-8</v>
      </c>
      <c r="CE37" s="144">
        <v>4.6999999999999997E-8</v>
      </c>
      <c r="CF37" s="144">
        <v>4.6999999999999997E-8</v>
      </c>
      <c r="CG37" s="144">
        <v>4.6999999999999997E-8</v>
      </c>
      <c r="CH37" s="184">
        <v>4.6999999999999997E-8</v>
      </c>
    </row>
    <row r="38" spans="1:86">
      <c r="A38" s="143" t="s">
        <v>51</v>
      </c>
      <c r="B38" s="144">
        <v>3.8999999999999999E-5</v>
      </c>
      <c r="C38" s="144">
        <v>3.8999999999999999E-5</v>
      </c>
      <c r="D38" s="144">
        <v>3.8999999999999999E-5</v>
      </c>
      <c r="E38" s="144">
        <v>3.8999999999999999E-5</v>
      </c>
      <c r="F38" s="144">
        <v>3.8999999999999999E-5</v>
      </c>
      <c r="G38" s="144">
        <v>3.8999999999999999E-5</v>
      </c>
      <c r="H38" s="144">
        <v>3.8999999999999999E-5</v>
      </c>
      <c r="I38" s="144">
        <v>3.8999999999999999E-5</v>
      </c>
      <c r="J38" s="144">
        <v>3.8999999999999999E-5</v>
      </c>
      <c r="K38" s="144">
        <v>3.8999999999999999E-5</v>
      </c>
      <c r="L38" s="144">
        <v>3.8999999999999999E-5</v>
      </c>
      <c r="M38" s="144">
        <v>3.8999999999999999E-5</v>
      </c>
      <c r="N38" s="144">
        <v>3.8999999999999999E-5</v>
      </c>
      <c r="O38" s="144">
        <v>3.8999999999999999E-5</v>
      </c>
      <c r="P38" s="144">
        <v>3.8999999999999999E-5</v>
      </c>
      <c r="Q38" s="144">
        <v>3.8999999999999999E-5</v>
      </c>
      <c r="R38" s="144">
        <v>3.8999999999999999E-5</v>
      </c>
      <c r="S38" s="144">
        <v>3.8999999999999999E-5</v>
      </c>
      <c r="T38" s="144">
        <v>3.8999999999999999E-5</v>
      </c>
      <c r="U38" s="144">
        <v>3.8999999999999999E-5</v>
      </c>
      <c r="V38" s="144">
        <v>3.8999999999999999E-5</v>
      </c>
      <c r="W38" s="144">
        <v>3.8999999999999999E-5</v>
      </c>
      <c r="X38" s="144">
        <v>3.8999999999999999E-5</v>
      </c>
      <c r="Y38" s="144">
        <v>3.8999999999999999E-5</v>
      </c>
      <c r="Z38" s="144">
        <v>3.8999999999999999E-5</v>
      </c>
      <c r="AA38" s="144">
        <v>3.8999999999999999E-5</v>
      </c>
      <c r="AB38" s="144">
        <v>3.8999999999999999E-5</v>
      </c>
      <c r="AC38" s="144">
        <v>3.8999999999999999E-5</v>
      </c>
      <c r="AD38" s="144">
        <v>3.8999999999999999E-5</v>
      </c>
      <c r="AE38" s="144">
        <v>3.8999999999999999E-5</v>
      </c>
      <c r="AF38" s="144">
        <v>3.8999999999999999E-5</v>
      </c>
      <c r="AG38" s="144">
        <v>3.8999999999999999E-5</v>
      </c>
      <c r="AH38" s="144">
        <v>3.8999999999999999E-5</v>
      </c>
      <c r="AI38" s="144">
        <v>3.8999999999999999E-5</v>
      </c>
      <c r="AJ38" s="144">
        <v>3.8999999999999999E-5</v>
      </c>
      <c r="AK38" s="144">
        <v>3.8999999999999999E-5</v>
      </c>
      <c r="AL38" s="145">
        <v>3.8999999999999999E-5</v>
      </c>
      <c r="AM38" s="144">
        <v>3.8999999999999999E-5</v>
      </c>
      <c r="AN38" s="144">
        <v>3.8999999999999999E-5</v>
      </c>
      <c r="AO38" s="144">
        <v>3.8999999999999999E-5</v>
      </c>
      <c r="AP38" s="145">
        <v>3.8999999999999999E-5</v>
      </c>
      <c r="AQ38" s="144"/>
      <c r="AR38" s="144"/>
      <c r="AS38" s="144"/>
      <c r="AT38" s="144"/>
      <c r="AU38" s="144"/>
      <c r="AV38" s="144"/>
      <c r="AW38" s="144"/>
      <c r="AX38" s="144"/>
      <c r="AY38" s="144"/>
      <c r="AZ38" s="144"/>
      <c r="BA38" s="144"/>
      <c r="BB38" s="144"/>
      <c r="BC38" s="144"/>
      <c r="BD38" s="144"/>
      <c r="BE38" s="145"/>
      <c r="BF38" s="134"/>
      <c r="BG38" s="134"/>
      <c r="BH38" s="134"/>
      <c r="BI38" s="134"/>
      <c r="BJ38" s="134"/>
      <c r="BK38" s="134"/>
      <c r="BL38" s="134"/>
      <c r="BM38" s="134"/>
      <c r="BN38" s="134"/>
      <c r="BO38" s="142"/>
      <c r="BP38" s="134"/>
      <c r="BQ38" s="134"/>
      <c r="BR38" s="134"/>
      <c r="BS38" s="134"/>
      <c r="BT38" s="183"/>
      <c r="BU38" s="144"/>
      <c r="BV38" s="144"/>
      <c r="BW38" s="144"/>
      <c r="BX38" s="144"/>
      <c r="BY38" s="144"/>
      <c r="BZ38" s="144"/>
      <c r="CA38" s="144"/>
      <c r="CB38" s="144"/>
      <c r="CC38" s="144"/>
      <c r="CD38" s="144"/>
      <c r="CE38" s="144"/>
      <c r="CF38" s="144"/>
      <c r="CG38" s="144"/>
      <c r="CH38" s="184"/>
    </row>
    <row r="39" spans="1:86">
      <c r="A39" s="143" t="s">
        <v>52</v>
      </c>
      <c r="B39" s="144">
        <v>1.6000000000000001E-4</v>
      </c>
      <c r="C39" s="144">
        <v>1.6000000000000001E-4</v>
      </c>
      <c r="D39" s="144">
        <v>1.6000000000000001E-4</v>
      </c>
      <c r="E39" s="144">
        <v>1.6000000000000001E-4</v>
      </c>
      <c r="F39" s="144">
        <v>1.6000000000000001E-4</v>
      </c>
      <c r="G39" s="144">
        <v>1.6000000000000001E-4</v>
      </c>
      <c r="H39" s="144">
        <v>1.6000000000000001E-4</v>
      </c>
      <c r="I39" s="144">
        <v>1.6000000000000001E-4</v>
      </c>
      <c r="J39" s="144">
        <v>1.6000000000000001E-4</v>
      </c>
      <c r="K39" s="144">
        <v>1.6000000000000001E-4</v>
      </c>
      <c r="L39" s="144">
        <v>1.6000000000000001E-4</v>
      </c>
      <c r="M39" s="144">
        <v>1.6000000000000001E-4</v>
      </c>
      <c r="N39" s="144">
        <v>1.6000000000000001E-4</v>
      </c>
      <c r="O39" s="144">
        <v>1.6000000000000001E-4</v>
      </c>
      <c r="P39" s="144">
        <v>1.6000000000000001E-4</v>
      </c>
      <c r="Q39" s="144">
        <v>1.6000000000000001E-4</v>
      </c>
      <c r="R39" s="144">
        <v>1.6000000000000001E-4</v>
      </c>
      <c r="S39" s="144">
        <v>1.6000000000000001E-4</v>
      </c>
      <c r="T39" s="144">
        <v>1.6000000000000001E-4</v>
      </c>
      <c r="U39" s="144">
        <v>1.6000000000000001E-4</v>
      </c>
      <c r="V39" s="144">
        <v>1.6000000000000001E-4</v>
      </c>
      <c r="W39" s="144">
        <v>1.6000000000000001E-4</v>
      </c>
      <c r="X39" s="144">
        <v>1.6000000000000001E-4</v>
      </c>
      <c r="Y39" s="144">
        <v>1.6000000000000001E-4</v>
      </c>
      <c r="Z39" s="144">
        <v>1.6000000000000001E-4</v>
      </c>
      <c r="AA39" s="144">
        <v>1.6000000000000001E-4</v>
      </c>
      <c r="AB39" s="144">
        <v>1.6000000000000001E-4</v>
      </c>
      <c r="AC39" s="144">
        <v>1.6000000000000001E-4</v>
      </c>
      <c r="AD39" s="144">
        <v>1.6000000000000001E-4</v>
      </c>
      <c r="AE39" s="144">
        <v>1.6000000000000001E-4</v>
      </c>
      <c r="AF39" s="144">
        <v>1.6000000000000001E-4</v>
      </c>
      <c r="AG39" s="144">
        <v>1.6000000000000001E-4</v>
      </c>
      <c r="AH39" s="144">
        <v>1.6000000000000001E-4</v>
      </c>
      <c r="AI39" s="144">
        <v>1.6000000000000001E-4</v>
      </c>
      <c r="AJ39" s="144">
        <v>1.6000000000000001E-4</v>
      </c>
      <c r="AK39" s="144">
        <v>1.6000000000000001E-4</v>
      </c>
      <c r="AL39" s="145">
        <v>1.6000000000000001E-4</v>
      </c>
      <c r="AM39" s="144">
        <v>1.6000000000000001E-4</v>
      </c>
      <c r="AN39" s="144">
        <v>1.6000000000000001E-4</v>
      </c>
      <c r="AO39" s="144">
        <v>1.6000000000000001E-4</v>
      </c>
      <c r="AP39" s="145">
        <v>1.6000000000000001E-4</v>
      </c>
      <c r="AQ39" s="144"/>
      <c r="AR39" s="144"/>
      <c r="AS39" s="144"/>
      <c r="AT39" s="144"/>
      <c r="AU39" s="144"/>
      <c r="AV39" s="144"/>
      <c r="AW39" s="144"/>
      <c r="AX39" s="144"/>
      <c r="AY39" s="144"/>
      <c r="AZ39" s="144"/>
      <c r="BA39" s="144"/>
      <c r="BB39" s="144"/>
      <c r="BC39" s="144"/>
      <c r="BD39" s="144"/>
      <c r="BE39" s="145"/>
      <c r="BF39" s="134"/>
      <c r="BG39" s="134"/>
      <c r="BH39" s="134"/>
      <c r="BI39" s="134"/>
      <c r="BJ39" s="134"/>
      <c r="BK39" s="134"/>
      <c r="BL39" s="134"/>
      <c r="BM39" s="134"/>
      <c r="BN39" s="134"/>
      <c r="BO39" s="142"/>
      <c r="BP39" s="134"/>
      <c r="BQ39" s="134"/>
      <c r="BR39" s="134"/>
      <c r="BS39" s="134"/>
      <c r="BT39" s="183">
        <v>1.5E-5</v>
      </c>
      <c r="BU39" s="144">
        <v>1.5E-5</v>
      </c>
      <c r="BV39" s="144">
        <v>1.5E-5</v>
      </c>
      <c r="BW39" s="144">
        <v>1.5E-5</v>
      </c>
      <c r="BX39" s="144">
        <v>1.5E-5</v>
      </c>
      <c r="BY39" s="144">
        <v>1.5E-5</v>
      </c>
      <c r="BZ39" s="144">
        <v>1.5E-5</v>
      </c>
      <c r="CA39" s="144">
        <v>1.5E-5</v>
      </c>
      <c r="CB39" s="144">
        <v>1.5E-5</v>
      </c>
      <c r="CC39" s="144">
        <v>1.5E-5</v>
      </c>
      <c r="CD39" s="144">
        <v>1.5E-5</v>
      </c>
      <c r="CE39" s="144">
        <v>1.5E-5</v>
      </c>
      <c r="CF39" s="144">
        <v>1.5E-5</v>
      </c>
      <c r="CG39" s="144">
        <v>1.5E-5</v>
      </c>
      <c r="CH39" s="184">
        <v>1.5E-5</v>
      </c>
    </row>
    <row r="40" spans="1:86">
      <c r="A40" s="143" t="s">
        <v>53</v>
      </c>
      <c r="B40" s="144">
        <f t="shared" ref="B40:AL40" si="9">0.000051/(1-99.2%)</f>
        <v>6.3749999999999944E-3</v>
      </c>
      <c r="C40" s="144">
        <f t="shared" si="9"/>
        <v>6.3749999999999944E-3</v>
      </c>
      <c r="D40" s="144">
        <f t="shared" si="9"/>
        <v>6.3749999999999944E-3</v>
      </c>
      <c r="E40" s="144">
        <f t="shared" si="9"/>
        <v>6.3749999999999944E-3</v>
      </c>
      <c r="F40" s="144">
        <f t="shared" si="9"/>
        <v>6.3749999999999944E-3</v>
      </c>
      <c r="G40" s="144">
        <f t="shared" si="9"/>
        <v>6.3749999999999944E-3</v>
      </c>
      <c r="H40" s="144">
        <f t="shared" si="9"/>
        <v>6.3749999999999944E-3</v>
      </c>
      <c r="I40" s="144">
        <f t="shared" si="9"/>
        <v>6.3749999999999944E-3</v>
      </c>
      <c r="J40" s="144">
        <f t="shared" si="9"/>
        <v>6.3749999999999944E-3</v>
      </c>
      <c r="K40" s="144">
        <f t="shared" si="9"/>
        <v>6.3749999999999944E-3</v>
      </c>
      <c r="L40" s="144">
        <f t="shared" si="9"/>
        <v>6.3749999999999944E-3</v>
      </c>
      <c r="M40" s="144">
        <f t="shared" si="9"/>
        <v>6.3749999999999944E-3</v>
      </c>
      <c r="N40" s="144">
        <f t="shared" si="9"/>
        <v>6.3749999999999944E-3</v>
      </c>
      <c r="O40" s="144">
        <f t="shared" si="9"/>
        <v>6.3749999999999944E-3</v>
      </c>
      <c r="P40" s="144">
        <f t="shared" si="9"/>
        <v>6.3749999999999944E-3</v>
      </c>
      <c r="Q40" s="144">
        <f t="shared" si="9"/>
        <v>6.3749999999999944E-3</v>
      </c>
      <c r="R40" s="144">
        <f t="shared" si="9"/>
        <v>6.3749999999999944E-3</v>
      </c>
      <c r="S40" s="144">
        <f t="shared" si="9"/>
        <v>6.3749999999999944E-3</v>
      </c>
      <c r="T40" s="144">
        <f t="shared" si="9"/>
        <v>6.3749999999999944E-3</v>
      </c>
      <c r="U40" s="144">
        <f t="shared" si="9"/>
        <v>6.3749999999999944E-3</v>
      </c>
      <c r="V40" s="144">
        <f t="shared" si="9"/>
        <v>6.3749999999999944E-3</v>
      </c>
      <c r="W40" s="144">
        <f t="shared" si="9"/>
        <v>6.3749999999999944E-3</v>
      </c>
      <c r="X40" s="144">
        <f t="shared" si="9"/>
        <v>6.3749999999999944E-3</v>
      </c>
      <c r="Y40" s="144">
        <f t="shared" si="9"/>
        <v>6.3749999999999944E-3</v>
      </c>
      <c r="Z40" s="144">
        <f t="shared" si="9"/>
        <v>6.3749999999999944E-3</v>
      </c>
      <c r="AA40" s="144">
        <f t="shared" si="9"/>
        <v>6.3749999999999944E-3</v>
      </c>
      <c r="AB40" s="144">
        <f t="shared" si="9"/>
        <v>6.3749999999999944E-3</v>
      </c>
      <c r="AC40" s="144">
        <f t="shared" si="9"/>
        <v>6.3749999999999944E-3</v>
      </c>
      <c r="AD40" s="144">
        <f t="shared" si="9"/>
        <v>6.3749999999999944E-3</v>
      </c>
      <c r="AE40" s="144">
        <f t="shared" si="9"/>
        <v>6.3749999999999944E-3</v>
      </c>
      <c r="AF40" s="144">
        <f t="shared" si="9"/>
        <v>6.3749999999999944E-3</v>
      </c>
      <c r="AG40" s="144">
        <f t="shared" si="9"/>
        <v>6.3749999999999944E-3</v>
      </c>
      <c r="AH40" s="144">
        <f t="shared" si="9"/>
        <v>6.3749999999999944E-3</v>
      </c>
      <c r="AI40" s="144">
        <f t="shared" si="9"/>
        <v>6.3749999999999944E-3</v>
      </c>
      <c r="AJ40" s="144">
        <f t="shared" si="9"/>
        <v>6.3749999999999944E-3</v>
      </c>
      <c r="AK40" s="144">
        <f t="shared" si="9"/>
        <v>6.3749999999999944E-3</v>
      </c>
      <c r="AL40" s="145">
        <f t="shared" si="9"/>
        <v>6.3749999999999944E-3</v>
      </c>
      <c r="AM40" s="144">
        <v>7.1000000000000005E-5</v>
      </c>
      <c r="AN40" s="144">
        <f>0.000051/(1-99.2%)</f>
        <v>6.3749999999999944E-3</v>
      </c>
      <c r="AO40" s="144">
        <f>0.000051/(1-99.2%)</f>
        <v>6.3749999999999944E-3</v>
      </c>
      <c r="AP40" s="145">
        <f>0.000051/(1-99.2%)</f>
        <v>6.3749999999999944E-3</v>
      </c>
      <c r="AQ40" s="144">
        <v>3.9800000000000002E-4</v>
      </c>
      <c r="AR40" s="144">
        <v>3.9800000000000002E-4</v>
      </c>
      <c r="AS40" s="144">
        <v>3.9800000000000002E-4</v>
      </c>
      <c r="AT40" s="144">
        <v>3.9800000000000002E-4</v>
      </c>
      <c r="AU40" s="144">
        <v>3E-9</v>
      </c>
      <c r="AV40" s="144">
        <v>3E-9</v>
      </c>
      <c r="AW40" s="144">
        <v>3E-9</v>
      </c>
      <c r="AX40" s="144">
        <v>3E-9</v>
      </c>
      <c r="AY40" s="144">
        <v>3E-9</v>
      </c>
      <c r="AZ40" s="144">
        <v>3E-9</v>
      </c>
      <c r="BA40" s="144">
        <v>3.9800000000000002E-4</v>
      </c>
      <c r="BB40" s="144">
        <v>3E-9</v>
      </c>
      <c r="BC40" s="144">
        <v>3E-9</v>
      </c>
      <c r="BD40" s="144">
        <v>3E-9</v>
      </c>
      <c r="BE40" s="145">
        <v>3E-9</v>
      </c>
      <c r="BF40" s="144">
        <v>1.1000000000000001E-3</v>
      </c>
      <c r="BG40" s="144">
        <v>1.1000000000000001E-3</v>
      </c>
      <c r="BH40" s="144">
        <v>1.1000000000000001E-3</v>
      </c>
      <c r="BI40" s="144">
        <v>1.1000000000000001E-3</v>
      </c>
      <c r="BJ40" s="144">
        <v>1.1000000000000001E-3</v>
      </c>
      <c r="BK40" s="144">
        <v>1.1000000000000001E-3</v>
      </c>
      <c r="BL40" s="144">
        <v>1.1000000000000001E-3</v>
      </c>
      <c r="BM40" s="144">
        <v>1.1000000000000001E-3</v>
      </c>
      <c r="BN40" s="144">
        <v>1.1000000000000001E-3</v>
      </c>
      <c r="BO40" s="145">
        <v>1.1000000000000001E-3</v>
      </c>
      <c r="BP40" s="144">
        <v>1.1000000000000001E-3</v>
      </c>
      <c r="BQ40" s="144">
        <v>1.1000000000000001E-3</v>
      </c>
      <c r="BR40" s="144">
        <v>1.1000000000000001E-3</v>
      </c>
      <c r="BS40" s="144">
        <v>1.1000000000000001E-3</v>
      </c>
      <c r="BT40" s="183">
        <v>4.0999999999999997E-6</v>
      </c>
      <c r="BU40" s="144">
        <v>4.0999999999999997E-6</v>
      </c>
      <c r="BV40" s="144">
        <v>4.0999999999999997E-6</v>
      </c>
      <c r="BW40" s="144">
        <v>4.0999999999999997E-6</v>
      </c>
      <c r="BX40" s="144">
        <v>4.0999999999999997E-6</v>
      </c>
      <c r="BY40" s="144">
        <v>4.0999999999999997E-6</v>
      </c>
      <c r="BZ40" s="144">
        <v>4.0999999999999997E-6</v>
      </c>
      <c r="CA40" s="144">
        <v>4.0999999999999997E-6</v>
      </c>
      <c r="CB40" s="144">
        <v>4.0999999999999997E-6</v>
      </c>
      <c r="CC40" s="144">
        <v>4.0999999999999997E-6</v>
      </c>
      <c r="CD40" s="144">
        <v>4.0999999999999997E-6</v>
      </c>
      <c r="CE40" s="144">
        <v>4.0999999999999997E-6</v>
      </c>
      <c r="CF40" s="144">
        <v>4.0999999999999997E-6</v>
      </c>
      <c r="CG40" s="144">
        <v>4.0999999999999997E-6</v>
      </c>
      <c r="CH40" s="184">
        <v>4.0999999999999997E-6</v>
      </c>
    </row>
    <row r="41" spans="1:86">
      <c r="A41" s="143" t="s">
        <v>54</v>
      </c>
      <c r="B41" s="144">
        <v>1.2999999999999999E-4</v>
      </c>
      <c r="C41" s="144">
        <v>1.2999999999999999E-4</v>
      </c>
      <c r="D41" s="144">
        <v>1.2999999999999999E-4</v>
      </c>
      <c r="E41" s="144">
        <v>1.2999999999999999E-4</v>
      </c>
      <c r="F41" s="144">
        <v>1.2999999999999999E-4</v>
      </c>
      <c r="G41" s="144">
        <v>1.2999999999999999E-4</v>
      </c>
      <c r="H41" s="144">
        <v>1.2999999999999999E-4</v>
      </c>
      <c r="I41" s="144">
        <v>1.2999999999999999E-4</v>
      </c>
      <c r="J41" s="144">
        <v>1.2999999999999999E-4</v>
      </c>
      <c r="K41" s="144">
        <v>1.2999999999999999E-4</v>
      </c>
      <c r="L41" s="144">
        <v>1.2999999999999999E-4</v>
      </c>
      <c r="M41" s="144">
        <v>1.2999999999999999E-4</v>
      </c>
      <c r="N41" s="144">
        <v>1.2999999999999999E-4</v>
      </c>
      <c r="O41" s="144">
        <v>1.2999999999999999E-4</v>
      </c>
      <c r="P41" s="144">
        <v>1.2999999999999999E-4</v>
      </c>
      <c r="Q41" s="144">
        <v>1.2999999999999999E-4</v>
      </c>
      <c r="R41" s="144">
        <v>1.2999999999999999E-4</v>
      </c>
      <c r="S41" s="144">
        <v>1.2999999999999999E-4</v>
      </c>
      <c r="T41" s="144">
        <v>1.2999999999999999E-4</v>
      </c>
      <c r="U41" s="144">
        <v>1.2999999999999999E-4</v>
      </c>
      <c r="V41" s="144">
        <v>1.2999999999999999E-4</v>
      </c>
      <c r="W41" s="144">
        <v>1.2999999999999999E-4</v>
      </c>
      <c r="X41" s="144">
        <v>1.2999999999999999E-4</v>
      </c>
      <c r="Y41" s="144">
        <v>1.2999999999999999E-4</v>
      </c>
      <c r="Z41" s="144">
        <v>1.2999999999999999E-4</v>
      </c>
      <c r="AA41" s="144">
        <v>1.2999999999999999E-4</v>
      </c>
      <c r="AB41" s="144">
        <v>1.2999999999999999E-4</v>
      </c>
      <c r="AC41" s="144">
        <v>1.2999999999999999E-4</v>
      </c>
      <c r="AD41" s="144">
        <v>1.2999999999999999E-4</v>
      </c>
      <c r="AE41" s="144">
        <v>1.2999999999999999E-4</v>
      </c>
      <c r="AF41" s="144">
        <v>1.2999999999999999E-4</v>
      </c>
      <c r="AG41" s="144">
        <v>1.2999999999999999E-4</v>
      </c>
      <c r="AH41" s="144">
        <v>1.2999999999999999E-4</v>
      </c>
      <c r="AI41" s="144">
        <v>1.2999999999999999E-4</v>
      </c>
      <c r="AJ41" s="144">
        <v>1.2999999999999999E-4</v>
      </c>
      <c r="AK41" s="144">
        <v>1.2999999999999999E-4</v>
      </c>
      <c r="AL41" s="145">
        <v>1.2999999999999999E-4</v>
      </c>
      <c r="AM41" s="144">
        <v>1.2999999999999999E-4</v>
      </c>
      <c r="AN41" s="144">
        <v>1.2999999999999999E-4</v>
      </c>
      <c r="AO41" s="144">
        <v>1.2999999999999999E-4</v>
      </c>
      <c r="AP41" s="145">
        <v>1.2999999999999999E-4</v>
      </c>
      <c r="AQ41" s="144"/>
      <c r="AR41" s="144"/>
      <c r="AS41" s="144"/>
      <c r="AT41" s="144"/>
      <c r="AU41" s="144"/>
      <c r="AV41" s="144"/>
      <c r="AW41" s="144"/>
      <c r="AX41" s="144"/>
      <c r="AY41" s="144"/>
      <c r="AZ41" s="144"/>
      <c r="BA41" s="144"/>
      <c r="BB41" s="144"/>
      <c r="BC41" s="144"/>
      <c r="BD41" s="144"/>
      <c r="BE41" s="145"/>
      <c r="BF41" s="134"/>
      <c r="BG41" s="134"/>
      <c r="BH41" s="134"/>
      <c r="BI41" s="134"/>
      <c r="BJ41" s="134"/>
      <c r="BK41" s="134"/>
      <c r="BL41" s="134"/>
      <c r="BM41" s="134"/>
      <c r="BN41" s="134"/>
      <c r="BO41" s="142"/>
      <c r="BP41" s="134"/>
      <c r="BQ41" s="134"/>
      <c r="BR41" s="134"/>
      <c r="BS41" s="134"/>
      <c r="BT41" s="183"/>
      <c r="BU41" s="144"/>
      <c r="BV41" s="144"/>
      <c r="BW41" s="144"/>
      <c r="BX41" s="144"/>
      <c r="BY41" s="144"/>
      <c r="BZ41" s="144"/>
      <c r="CA41" s="144"/>
      <c r="CB41" s="144"/>
      <c r="CC41" s="144"/>
      <c r="CD41" s="144"/>
      <c r="CE41" s="144"/>
      <c r="CF41" s="144"/>
      <c r="CG41" s="144"/>
      <c r="CH41" s="184"/>
    </row>
    <row r="42" spans="1:86">
      <c r="A42" s="143" t="s">
        <v>55</v>
      </c>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5"/>
      <c r="AM42" s="144"/>
      <c r="AN42" s="144"/>
      <c r="AO42" s="144"/>
      <c r="AP42" s="145"/>
      <c r="AQ42" s="144"/>
      <c r="AR42" s="144"/>
      <c r="AS42" s="144"/>
      <c r="AT42" s="144"/>
      <c r="AU42" s="144"/>
      <c r="AV42" s="144"/>
      <c r="AW42" s="144"/>
      <c r="AX42" s="144"/>
      <c r="AY42" s="144"/>
      <c r="AZ42" s="144"/>
      <c r="BA42" s="144"/>
      <c r="BB42" s="144"/>
      <c r="BC42" s="144"/>
      <c r="BD42" s="144"/>
      <c r="BE42" s="145"/>
      <c r="BF42" s="134"/>
      <c r="BG42" s="134"/>
      <c r="BH42" s="134"/>
      <c r="BI42" s="134"/>
      <c r="BJ42" s="134"/>
      <c r="BK42" s="134"/>
      <c r="BL42" s="134"/>
      <c r="BM42" s="134"/>
      <c r="BN42" s="134"/>
      <c r="BO42" s="142"/>
      <c r="BP42" s="134"/>
      <c r="BQ42" s="134"/>
      <c r="BR42" s="134"/>
      <c r="BS42" s="134"/>
      <c r="BT42" s="183">
        <v>4.5000000000000003E-5</v>
      </c>
      <c r="BU42" s="144">
        <v>4.5000000000000003E-5</v>
      </c>
      <c r="BV42" s="144">
        <v>4.5000000000000003E-5</v>
      </c>
      <c r="BW42" s="144">
        <v>4.5000000000000003E-5</v>
      </c>
      <c r="BX42" s="144">
        <v>4.5000000000000003E-5</v>
      </c>
      <c r="BY42" s="144">
        <v>4.5000000000000003E-5</v>
      </c>
      <c r="BZ42" s="144">
        <v>4.5000000000000003E-5</v>
      </c>
      <c r="CA42" s="144">
        <v>4.5000000000000003E-5</v>
      </c>
      <c r="CB42" s="144">
        <v>4.5000000000000003E-5</v>
      </c>
      <c r="CC42" s="144">
        <v>4.5000000000000003E-5</v>
      </c>
      <c r="CD42" s="144">
        <v>4.5000000000000003E-5</v>
      </c>
      <c r="CE42" s="144">
        <v>4.5000000000000003E-5</v>
      </c>
      <c r="CF42" s="144">
        <v>4.5000000000000003E-5</v>
      </c>
      <c r="CG42" s="144">
        <v>4.5000000000000003E-5</v>
      </c>
      <c r="CH42" s="184">
        <v>4.5000000000000003E-5</v>
      </c>
    </row>
    <row r="43" spans="1:86">
      <c r="A43" s="143" t="s">
        <v>56</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5"/>
      <c r="AM43" s="144"/>
      <c r="AN43" s="144"/>
      <c r="AO43" s="144"/>
      <c r="AP43" s="145"/>
      <c r="AQ43" s="144">
        <v>0.34699999999999998</v>
      </c>
      <c r="AR43" s="144">
        <v>0.34699999999999998</v>
      </c>
      <c r="AS43" s="144">
        <v>0.34699999999999998</v>
      </c>
      <c r="AT43" s="144">
        <v>0.34699999999999998</v>
      </c>
      <c r="AU43" s="144"/>
      <c r="AV43" s="144"/>
      <c r="AW43" s="144"/>
      <c r="AX43" s="144"/>
      <c r="AY43" s="144"/>
      <c r="AZ43" s="144"/>
      <c r="BA43" s="144"/>
      <c r="BB43" s="144"/>
      <c r="BC43" s="144"/>
      <c r="BD43" s="144"/>
      <c r="BE43" s="145"/>
      <c r="BF43" s="134"/>
      <c r="BG43" s="134"/>
      <c r="BH43" s="134"/>
      <c r="BI43" s="134"/>
      <c r="BJ43" s="134"/>
      <c r="BK43" s="134"/>
      <c r="BL43" s="134"/>
      <c r="BM43" s="134"/>
      <c r="BN43" s="134"/>
      <c r="BO43" s="142"/>
      <c r="BP43" s="134"/>
      <c r="BQ43" s="134"/>
      <c r="BR43" s="134"/>
      <c r="BS43" s="134"/>
      <c r="BT43" s="183">
        <v>7.9000000000000001E-4</v>
      </c>
      <c r="BU43" s="144">
        <v>7.9000000000000001E-4</v>
      </c>
      <c r="BV43" s="144">
        <v>7.9000000000000001E-4</v>
      </c>
      <c r="BW43" s="144">
        <v>7.9000000000000001E-4</v>
      </c>
      <c r="BX43" s="144">
        <v>7.9000000000000001E-4</v>
      </c>
      <c r="BY43" s="144">
        <v>7.9000000000000001E-4</v>
      </c>
      <c r="BZ43" s="144">
        <v>7.9000000000000001E-4</v>
      </c>
      <c r="CA43" s="144">
        <v>7.9000000000000001E-4</v>
      </c>
      <c r="CB43" s="144">
        <v>7.9000000000000001E-4</v>
      </c>
      <c r="CC43" s="144">
        <v>7.9000000000000001E-4</v>
      </c>
      <c r="CD43" s="144">
        <v>7.9000000000000001E-4</v>
      </c>
      <c r="CE43" s="144">
        <v>7.9000000000000001E-4</v>
      </c>
      <c r="CF43" s="144">
        <v>7.9000000000000001E-4</v>
      </c>
      <c r="CG43" s="144">
        <v>7.9000000000000001E-4</v>
      </c>
      <c r="CH43" s="184">
        <v>7.9000000000000001E-4</v>
      </c>
    </row>
    <row r="44" spans="1:86">
      <c r="A44" s="143" t="s">
        <v>57</v>
      </c>
      <c r="B44" s="144">
        <v>2.1999999999999999E-5</v>
      </c>
      <c r="C44" s="144">
        <v>2.1999999999999999E-5</v>
      </c>
      <c r="D44" s="144">
        <v>2.1999999999999999E-5</v>
      </c>
      <c r="E44" s="144">
        <v>2.1999999999999999E-5</v>
      </c>
      <c r="F44" s="144">
        <v>2.1999999999999999E-5</v>
      </c>
      <c r="G44" s="144">
        <v>2.1999999999999999E-5</v>
      </c>
      <c r="H44" s="144">
        <v>2.1999999999999999E-5</v>
      </c>
      <c r="I44" s="144">
        <v>2.1999999999999999E-5</v>
      </c>
      <c r="J44" s="144">
        <v>2.1999999999999999E-5</v>
      </c>
      <c r="K44" s="144">
        <v>2.1999999999999999E-5</v>
      </c>
      <c r="L44" s="144">
        <v>2.1999999999999999E-5</v>
      </c>
      <c r="M44" s="144">
        <v>2.1999999999999999E-5</v>
      </c>
      <c r="N44" s="144">
        <v>2.1999999999999999E-5</v>
      </c>
      <c r="O44" s="144">
        <v>2.1999999999999999E-5</v>
      </c>
      <c r="P44" s="144">
        <v>2.1999999999999999E-5</v>
      </c>
      <c r="Q44" s="144">
        <v>2.1999999999999999E-5</v>
      </c>
      <c r="R44" s="144">
        <v>2.1999999999999999E-5</v>
      </c>
      <c r="S44" s="144">
        <v>2.1999999999999999E-5</v>
      </c>
      <c r="T44" s="144">
        <v>2.1999999999999999E-5</v>
      </c>
      <c r="U44" s="144">
        <v>2.1999999999999999E-5</v>
      </c>
      <c r="V44" s="144">
        <v>2.1999999999999999E-5</v>
      </c>
      <c r="W44" s="144">
        <v>2.1999999999999999E-5</v>
      </c>
      <c r="X44" s="144">
        <v>2.1999999999999999E-5</v>
      </c>
      <c r="Y44" s="144">
        <v>2.1999999999999999E-5</v>
      </c>
      <c r="Z44" s="144">
        <v>2.1999999999999999E-5</v>
      </c>
      <c r="AA44" s="144">
        <v>2.1999999999999999E-5</v>
      </c>
      <c r="AB44" s="144">
        <v>2.1999999999999999E-5</v>
      </c>
      <c r="AC44" s="144">
        <v>2.1999999999999999E-5</v>
      </c>
      <c r="AD44" s="144">
        <v>2.1999999999999999E-5</v>
      </c>
      <c r="AE44" s="144">
        <v>2.1999999999999999E-5</v>
      </c>
      <c r="AF44" s="144">
        <v>2.1999999999999999E-5</v>
      </c>
      <c r="AG44" s="144">
        <v>2.1999999999999999E-5</v>
      </c>
      <c r="AH44" s="144">
        <v>2.1999999999999999E-5</v>
      </c>
      <c r="AI44" s="144">
        <v>2.1999999999999999E-5</v>
      </c>
      <c r="AJ44" s="144">
        <v>2.1999999999999999E-5</v>
      </c>
      <c r="AK44" s="144">
        <v>2.1999999999999999E-5</v>
      </c>
      <c r="AL44" s="145">
        <v>2.1999999999999999E-5</v>
      </c>
      <c r="AM44" s="144">
        <v>2.1999999999999999E-5</v>
      </c>
      <c r="AN44" s="144">
        <v>2.1999999999999999E-5</v>
      </c>
      <c r="AO44" s="144">
        <v>2.1999999999999999E-5</v>
      </c>
      <c r="AP44" s="145">
        <v>2.1999999999999999E-5</v>
      </c>
      <c r="AQ44" s="144"/>
      <c r="AR44" s="144"/>
      <c r="AS44" s="144"/>
      <c r="AT44" s="144"/>
      <c r="AU44" s="144"/>
      <c r="AV44" s="144"/>
      <c r="AW44" s="144"/>
      <c r="AX44" s="144"/>
      <c r="AY44" s="144"/>
      <c r="AZ44" s="144"/>
      <c r="BA44" s="144"/>
      <c r="BB44" s="144"/>
      <c r="BC44" s="144"/>
      <c r="BD44" s="144"/>
      <c r="BE44" s="145"/>
      <c r="BF44" s="134"/>
      <c r="BG44" s="134"/>
      <c r="BH44" s="134"/>
      <c r="BI44" s="134"/>
      <c r="BJ44" s="134"/>
      <c r="BK44" s="134"/>
      <c r="BL44" s="134"/>
      <c r="BM44" s="134"/>
      <c r="BN44" s="134"/>
      <c r="BO44" s="142"/>
      <c r="BP44" s="134"/>
      <c r="BQ44" s="134"/>
      <c r="BR44" s="134"/>
      <c r="BS44" s="134"/>
      <c r="BT44" s="183">
        <v>3.3000000000000003E-5</v>
      </c>
      <c r="BU44" s="144">
        <v>3.3000000000000003E-5</v>
      </c>
      <c r="BV44" s="144">
        <v>3.3000000000000003E-5</v>
      </c>
      <c r="BW44" s="144">
        <v>3.3000000000000003E-5</v>
      </c>
      <c r="BX44" s="144">
        <v>3.3000000000000003E-5</v>
      </c>
      <c r="BY44" s="144">
        <v>3.3000000000000003E-5</v>
      </c>
      <c r="BZ44" s="144">
        <v>3.3000000000000003E-5</v>
      </c>
      <c r="CA44" s="144">
        <v>3.3000000000000003E-5</v>
      </c>
      <c r="CB44" s="144">
        <v>3.3000000000000003E-5</v>
      </c>
      <c r="CC44" s="144">
        <v>3.3000000000000003E-5</v>
      </c>
      <c r="CD44" s="144">
        <v>3.3000000000000003E-5</v>
      </c>
      <c r="CE44" s="144">
        <v>3.3000000000000003E-5</v>
      </c>
      <c r="CF44" s="144">
        <v>3.3000000000000003E-5</v>
      </c>
      <c r="CG44" s="144">
        <v>3.3000000000000003E-5</v>
      </c>
      <c r="CH44" s="184">
        <v>3.3000000000000003E-5</v>
      </c>
    </row>
    <row r="45" spans="1:86">
      <c r="A45" s="143" t="s">
        <v>58</v>
      </c>
      <c r="B45" s="144">
        <v>4.1999999999999998E-5</v>
      </c>
      <c r="C45" s="144">
        <v>4.1999999999999998E-5</v>
      </c>
      <c r="D45" s="144">
        <v>4.1999999999999998E-5</v>
      </c>
      <c r="E45" s="144">
        <v>4.1999999999999998E-5</v>
      </c>
      <c r="F45" s="144">
        <v>4.1999999999999998E-5</v>
      </c>
      <c r="G45" s="144">
        <v>4.1999999999999998E-5</v>
      </c>
      <c r="H45" s="144">
        <v>4.1999999999999998E-5</v>
      </c>
      <c r="I45" s="144">
        <v>4.1999999999999998E-5</v>
      </c>
      <c r="J45" s="144">
        <v>4.1999999999999998E-5</v>
      </c>
      <c r="K45" s="144">
        <v>4.1999999999999998E-5</v>
      </c>
      <c r="L45" s="144">
        <v>4.1999999999999998E-5</v>
      </c>
      <c r="M45" s="144">
        <v>4.1999999999999998E-5</v>
      </c>
      <c r="N45" s="144">
        <v>4.1999999999999998E-5</v>
      </c>
      <c r="O45" s="144">
        <v>4.1999999999999998E-5</v>
      </c>
      <c r="P45" s="144">
        <v>4.1999999999999998E-5</v>
      </c>
      <c r="Q45" s="144">
        <v>4.1999999999999998E-5</v>
      </c>
      <c r="R45" s="144">
        <v>4.1999999999999998E-5</v>
      </c>
      <c r="S45" s="144">
        <v>4.1999999999999998E-5</v>
      </c>
      <c r="T45" s="144">
        <v>4.1999999999999998E-5</v>
      </c>
      <c r="U45" s="144">
        <v>4.1999999999999998E-5</v>
      </c>
      <c r="V45" s="144">
        <v>4.1999999999999998E-5</v>
      </c>
      <c r="W45" s="144">
        <v>4.1999999999999998E-5</v>
      </c>
      <c r="X45" s="144">
        <v>4.1999999999999998E-5</v>
      </c>
      <c r="Y45" s="144">
        <v>4.1999999999999998E-5</v>
      </c>
      <c r="Z45" s="144">
        <v>4.1999999999999998E-5</v>
      </c>
      <c r="AA45" s="144">
        <v>4.1999999999999998E-5</v>
      </c>
      <c r="AB45" s="144">
        <v>4.1999999999999998E-5</v>
      </c>
      <c r="AC45" s="144">
        <v>4.1999999999999998E-5</v>
      </c>
      <c r="AD45" s="144">
        <v>4.1999999999999998E-5</v>
      </c>
      <c r="AE45" s="144">
        <v>4.1999999999999998E-5</v>
      </c>
      <c r="AF45" s="144">
        <v>4.1999999999999998E-5</v>
      </c>
      <c r="AG45" s="144">
        <v>4.1999999999999998E-5</v>
      </c>
      <c r="AH45" s="144">
        <v>4.1999999999999998E-5</v>
      </c>
      <c r="AI45" s="144">
        <v>4.1999999999999998E-5</v>
      </c>
      <c r="AJ45" s="144">
        <v>4.1999999999999998E-5</v>
      </c>
      <c r="AK45" s="144">
        <v>4.1999999999999998E-5</v>
      </c>
      <c r="AL45" s="145">
        <v>4.1999999999999998E-5</v>
      </c>
      <c r="AM45" s="144">
        <v>4.1999999999999998E-5</v>
      </c>
      <c r="AN45" s="144">
        <v>4.1999999999999998E-5</v>
      </c>
      <c r="AO45" s="144">
        <v>4.1999999999999998E-5</v>
      </c>
      <c r="AP45" s="145">
        <v>4.1999999999999998E-5</v>
      </c>
      <c r="AQ45" s="144"/>
      <c r="AR45" s="144"/>
      <c r="AS45" s="144"/>
      <c r="AT45" s="144"/>
      <c r="AU45" s="144"/>
      <c r="AV45" s="144"/>
      <c r="AW45" s="144"/>
      <c r="AX45" s="144"/>
      <c r="AY45" s="144"/>
      <c r="AZ45" s="144"/>
      <c r="BA45" s="144"/>
      <c r="BB45" s="144"/>
      <c r="BC45" s="144"/>
      <c r="BD45" s="144"/>
      <c r="BE45" s="145"/>
      <c r="BF45" s="134"/>
      <c r="BG45" s="134"/>
      <c r="BH45" s="134"/>
      <c r="BI45" s="134"/>
      <c r="BJ45" s="134"/>
      <c r="BK45" s="134"/>
      <c r="BL45" s="134"/>
      <c r="BM45" s="134"/>
      <c r="BN45" s="134"/>
      <c r="BO45" s="142"/>
      <c r="BP45" s="134"/>
      <c r="BQ45" s="134"/>
      <c r="BR45" s="134"/>
      <c r="BS45" s="134"/>
      <c r="BT45" s="183"/>
      <c r="BU45" s="144"/>
      <c r="BV45" s="144"/>
      <c r="BW45" s="144"/>
      <c r="BX45" s="144"/>
      <c r="BY45" s="144"/>
      <c r="BZ45" s="144"/>
      <c r="CA45" s="144"/>
      <c r="CB45" s="144"/>
      <c r="CC45" s="144"/>
      <c r="CD45" s="144"/>
      <c r="CE45" s="144"/>
      <c r="CF45" s="144"/>
      <c r="CG45" s="144"/>
      <c r="CH45" s="184"/>
    </row>
    <row r="46" spans="1:86">
      <c r="A46" s="143" t="s">
        <v>59</v>
      </c>
      <c r="B46" s="144">
        <v>5.8999999999999998E-5</v>
      </c>
      <c r="C46" s="144">
        <v>5.8999999999999998E-5</v>
      </c>
      <c r="D46" s="144">
        <v>5.8999999999999998E-5</v>
      </c>
      <c r="E46" s="144">
        <v>5.8999999999999998E-5</v>
      </c>
      <c r="F46" s="144">
        <v>5.8999999999999998E-5</v>
      </c>
      <c r="G46" s="144">
        <v>5.8999999999999998E-5</v>
      </c>
      <c r="H46" s="144">
        <v>5.8999999999999998E-5</v>
      </c>
      <c r="I46" s="144">
        <v>5.8999999999999998E-5</v>
      </c>
      <c r="J46" s="144">
        <v>5.8999999999999998E-5</v>
      </c>
      <c r="K46" s="144">
        <v>5.8999999999999998E-5</v>
      </c>
      <c r="L46" s="144">
        <v>5.8999999999999998E-5</v>
      </c>
      <c r="M46" s="144">
        <v>5.8999999999999998E-5</v>
      </c>
      <c r="N46" s="144">
        <v>5.8999999999999998E-5</v>
      </c>
      <c r="O46" s="144">
        <v>5.8999999999999998E-5</v>
      </c>
      <c r="P46" s="144">
        <v>5.8999999999999998E-5</v>
      </c>
      <c r="Q46" s="144">
        <v>5.8999999999999998E-5</v>
      </c>
      <c r="R46" s="144">
        <v>5.8999999999999998E-5</v>
      </c>
      <c r="S46" s="144">
        <v>5.8999999999999998E-5</v>
      </c>
      <c r="T46" s="144">
        <v>5.8999999999999998E-5</v>
      </c>
      <c r="U46" s="144">
        <v>5.8999999999999998E-5</v>
      </c>
      <c r="V46" s="144">
        <v>5.8999999999999998E-5</v>
      </c>
      <c r="W46" s="144">
        <v>5.8999999999999998E-5</v>
      </c>
      <c r="X46" s="144">
        <v>5.8999999999999998E-5</v>
      </c>
      <c r="Y46" s="144">
        <v>5.8999999999999998E-5</v>
      </c>
      <c r="Z46" s="144">
        <v>5.8999999999999998E-5</v>
      </c>
      <c r="AA46" s="144">
        <v>5.8999999999999998E-5</v>
      </c>
      <c r="AB46" s="144">
        <v>5.8999999999999998E-5</v>
      </c>
      <c r="AC46" s="144">
        <v>5.8999999999999998E-5</v>
      </c>
      <c r="AD46" s="144">
        <v>5.8999999999999998E-5</v>
      </c>
      <c r="AE46" s="144">
        <v>5.8999999999999998E-5</v>
      </c>
      <c r="AF46" s="144">
        <v>5.8999999999999998E-5</v>
      </c>
      <c r="AG46" s="144">
        <v>5.8999999999999998E-5</v>
      </c>
      <c r="AH46" s="144">
        <v>5.8999999999999998E-5</v>
      </c>
      <c r="AI46" s="144">
        <v>5.8999999999999998E-5</v>
      </c>
      <c r="AJ46" s="144">
        <v>5.8999999999999998E-5</v>
      </c>
      <c r="AK46" s="144">
        <v>5.8999999999999998E-5</v>
      </c>
      <c r="AL46" s="145">
        <v>5.8999999999999998E-5</v>
      </c>
      <c r="AM46" s="144">
        <v>5.8999999999999998E-5</v>
      </c>
      <c r="AN46" s="144">
        <v>5.8999999999999998E-5</v>
      </c>
      <c r="AO46" s="144">
        <v>5.8999999999999998E-5</v>
      </c>
      <c r="AP46" s="145">
        <v>5.8999999999999998E-5</v>
      </c>
      <c r="AQ46" s="144"/>
      <c r="AR46" s="144"/>
      <c r="AS46" s="144"/>
      <c r="AT46" s="144"/>
      <c r="AU46" s="144"/>
      <c r="AV46" s="144"/>
      <c r="AW46" s="144"/>
      <c r="AX46" s="144"/>
      <c r="AY46" s="144"/>
      <c r="AZ46" s="144"/>
      <c r="BA46" s="144"/>
      <c r="BB46" s="144"/>
      <c r="BC46" s="144"/>
      <c r="BD46" s="144"/>
      <c r="BE46" s="145"/>
      <c r="BF46" s="134"/>
      <c r="BG46" s="134"/>
      <c r="BH46" s="134"/>
      <c r="BI46" s="134"/>
      <c r="BJ46" s="134"/>
      <c r="BK46" s="134"/>
      <c r="BL46" s="134"/>
      <c r="BM46" s="134"/>
      <c r="BN46" s="134"/>
      <c r="BO46" s="142"/>
      <c r="BP46" s="134"/>
      <c r="BQ46" s="134"/>
      <c r="BR46" s="134"/>
      <c r="BS46" s="134"/>
      <c r="BT46" s="183">
        <v>2.8E-5</v>
      </c>
      <c r="BU46" s="144">
        <v>2.8E-5</v>
      </c>
      <c r="BV46" s="144">
        <v>2.8E-5</v>
      </c>
      <c r="BW46" s="144">
        <v>2.8E-5</v>
      </c>
      <c r="BX46" s="144">
        <v>2.8E-5</v>
      </c>
      <c r="BY46" s="144">
        <v>2.8E-5</v>
      </c>
      <c r="BZ46" s="144">
        <v>2.8E-5</v>
      </c>
      <c r="CA46" s="144">
        <v>2.8E-5</v>
      </c>
      <c r="CB46" s="144">
        <v>2.8E-5</v>
      </c>
      <c r="CC46" s="144">
        <v>2.8E-5</v>
      </c>
      <c r="CD46" s="144">
        <v>2.8E-5</v>
      </c>
      <c r="CE46" s="144">
        <v>2.8E-5</v>
      </c>
      <c r="CF46" s="144">
        <v>2.8E-5</v>
      </c>
      <c r="CG46" s="144">
        <v>2.8E-5</v>
      </c>
      <c r="CH46" s="184">
        <v>2.8E-5</v>
      </c>
    </row>
    <row r="47" spans="1:86">
      <c r="A47" s="143" t="s">
        <v>60</v>
      </c>
      <c r="B47" s="144">
        <v>5.2999999999999998E-4</v>
      </c>
      <c r="C47" s="144">
        <v>5.2999999999999998E-4</v>
      </c>
      <c r="D47" s="144">
        <v>5.2999999999999998E-4</v>
      </c>
      <c r="E47" s="144">
        <v>5.2999999999999998E-4</v>
      </c>
      <c r="F47" s="144">
        <v>5.2999999999999998E-4</v>
      </c>
      <c r="G47" s="144">
        <v>5.2999999999999998E-4</v>
      </c>
      <c r="H47" s="144">
        <v>5.2999999999999998E-4</v>
      </c>
      <c r="I47" s="144">
        <v>5.2999999999999998E-4</v>
      </c>
      <c r="J47" s="144">
        <v>5.2999999999999998E-4</v>
      </c>
      <c r="K47" s="144">
        <v>5.2999999999999998E-4</v>
      </c>
      <c r="L47" s="144">
        <v>5.2999999999999998E-4</v>
      </c>
      <c r="M47" s="144">
        <v>5.2999999999999998E-4</v>
      </c>
      <c r="N47" s="144">
        <v>5.2999999999999998E-4</v>
      </c>
      <c r="O47" s="144">
        <v>5.2999999999999998E-4</v>
      </c>
      <c r="P47" s="144">
        <v>5.2999999999999998E-4</v>
      </c>
      <c r="Q47" s="144">
        <v>5.2999999999999998E-4</v>
      </c>
      <c r="R47" s="144">
        <v>5.2999999999999998E-4</v>
      </c>
      <c r="S47" s="144">
        <v>5.2999999999999998E-4</v>
      </c>
      <c r="T47" s="144">
        <v>5.2999999999999998E-4</v>
      </c>
      <c r="U47" s="144">
        <v>5.2999999999999998E-4</v>
      </c>
      <c r="V47" s="144">
        <v>5.2999999999999998E-4</v>
      </c>
      <c r="W47" s="144">
        <v>5.2999999999999998E-4</v>
      </c>
      <c r="X47" s="144">
        <v>5.2999999999999998E-4</v>
      </c>
      <c r="Y47" s="144">
        <v>5.2999999999999998E-4</v>
      </c>
      <c r="Z47" s="144">
        <v>5.2999999999999998E-4</v>
      </c>
      <c r="AA47" s="144">
        <v>5.2999999999999998E-4</v>
      </c>
      <c r="AB47" s="144">
        <v>5.2999999999999998E-4</v>
      </c>
      <c r="AC47" s="144">
        <v>5.2999999999999998E-4</v>
      </c>
      <c r="AD47" s="144">
        <v>5.2999999999999998E-4</v>
      </c>
      <c r="AE47" s="144">
        <v>5.2999999999999998E-4</v>
      </c>
      <c r="AF47" s="144">
        <v>5.2999999999999998E-4</v>
      </c>
      <c r="AG47" s="144">
        <v>5.2999999999999998E-4</v>
      </c>
      <c r="AH47" s="144">
        <v>5.2999999999999998E-4</v>
      </c>
      <c r="AI47" s="144">
        <v>5.2999999999999998E-4</v>
      </c>
      <c r="AJ47" s="144">
        <v>5.2999999999999998E-4</v>
      </c>
      <c r="AK47" s="144">
        <v>5.2999999999999998E-4</v>
      </c>
      <c r="AL47" s="145">
        <v>5.2999999999999998E-4</v>
      </c>
      <c r="AM47" s="144">
        <v>5.2999999999999998E-4</v>
      </c>
      <c r="AN47" s="144">
        <v>5.2999999999999998E-4</v>
      </c>
      <c r="AO47" s="144">
        <v>5.2999999999999998E-4</v>
      </c>
      <c r="AP47" s="145">
        <v>5.2999999999999998E-4</v>
      </c>
      <c r="AQ47" s="144"/>
      <c r="AR47" s="144"/>
      <c r="AS47" s="144"/>
      <c r="AT47" s="144"/>
      <c r="AU47" s="144"/>
      <c r="AV47" s="144"/>
      <c r="AW47" s="144"/>
      <c r="AX47" s="144"/>
      <c r="AY47" s="144"/>
      <c r="AZ47" s="144"/>
      <c r="BA47" s="144"/>
      <c r="BB47" s="144"/>
      <c r="BC47" s="144"/>
      <c r="BD47" s="144"/>
      <c r="BE47" s="145"/>
      <c r="BF47" s="134"/>
      <c r="BG47" s="134"/>
      <c r="BH47" s="134"/>
      <c r="BI47" s="134"/>
      <c r="BJ47" s="134"/>
      <c r="BK47" s="134"/>
      <c r="BL47" s="134"/>
      <c r="BM47" s="134"/>
      <c r="BN47" s="134"/>
      <c r="BO47" s="142"/>
      <c r="BP47" s="134"/>
      <c r="BQ47" s="134"/>
      <c r="BR47" s="134"/>
      <c r="BS47" s="134"/>
      <c r="BT47" s="183">
        <v>2.3E-5</v>
      </c>
      <c r="BU47" s="144">
        <v>2.3E-5</v>
      </c>
      <c r="BV47" s="144">
        <v>2.3E-5</v>
      </c>
      <c r="BW47" s="144">
        <v>2.3E-5</v>
      </c>
      <c r="BX47" s="144">
        <v>2.3E-5</v>
      </c>
      <c r="BY47" s="144">
        <v>2.3E-5</v>
      </c>
      <c r="BZ47" s="144">
        <v>2.3E-5</v>
      </c>
      <c r="CA47" s="144">
        <v>2.3E-5</v>
      </c>
      <c r="CB47" s="144">
        <v>2.3E-5</v>
      </c>
      <c r="CC47" s="144">
        <v>2.3E-5</v>
      </c>
      <c r="CD47" s="144">
        <v>2.3E-5</v>
      </c>
      <c r="CE47" s="144">
        <v>2.3E-5</v>
      </c>
      <c r="CF47" s="144">
        <v>2.3E-5</v>
      </c>
      <c r="CG47" s="144">
        <v>2.3E-5</v>
      </c>
      <c r="CH47" s="184">
        <v>2.3E-5</v>
      </c>
    </row>
    <row r="48" spans="1:86">
      <c r="A48" s="143" t="s">
        <v>61</v>
      </c>
      <c r="B48" s="144">
        <f t="shared" ref="B48:AL48" si="10">(0.00026+0.000079)/(1-99.2%)</f>
        <v>4.2374999999999961E-2</v>
      </c>
      <c r="C48" s="144">
        <f t="shared" si="10"/>
        <v>4.2374999999999961E-2</v>
      </c>
      <c r="D48" s="144">
        <f t="shared" si="10"/>
        <v>4.2374999999999961E-2</v>
      </c>
      <c r="E48" s="144">
        <f t="shared" si="10"/>
        <v>4.2374999999999961E-2</v>
      </c>
      <c r="F48" s="144">
        <f t="shared" si="10"/>
        <v>4.2374999999999961E-2</v>
      </c>
      <c r="G48" s="144">
        <f t="shared" si="10"/>
        <v>4.2374999999999961E-2</v>
      </c>
      <c r="H48" s="144">
        <f t="shared" si="10"/>
        <v>4.2374999999999961E-2</v>
      </c>
      <c r="I48" s="144">
        <f t="shared" si="10"/>
        <v>4.2374999999999961E-2</v>
      </c>
      <c r="J48" s="144">
        <f t="shared" si="10"/>
        <v>4.2374999999999961E-2</v>
      </c>
      <c r="K48" s="144">
        <f t="shared" si="10"/>
        <v>4.2374999999999961E-2</v>
      </c>
      <c r="L48" s="144">
        <f t="shared" si="10"/>
        <v>4.2374999999999961E-2</v>
      </c>
      <c r="M48" s="144">
        <f t="shared" si="10"/>
        <v>4.2374999999999961E-2</v>
      </c>
      <c r="N48" s="144">
        <f t="shared" si="10"/>
        <v>4.2374999999999961E-2</v>
      </c>
      <c r="O48" s="144">
        <f t="shared" si="10"/>
        <v>4.2374999999999961E-2</v>
      </c>
      <c r="P48" s="144">
        <f t="shared" si="10"/>
        <v>4.2374999999999961E-2</v>
      </c>
      <c r="Q48" s="144">
        <f t="shared" si="10"/>
        <v>4.2374999999999961E-2</v>
      </c>
      <c r="R48" s="144">
        <f t="shared" si="10"/>
        <v>4.2374999999999961E-2</v>
      </c>
      <c r="S48" s="144">
        <f t="shared" si="10"/>
        <v>4.2374999999999961E-2</v>
      </c>
      <c r="T48" s="144">
        <f t="shared" si="10"/>
        <v>4.2374999999999961E-2</v>
      </c>
      <c r="U48" s="144">
        <f t="shared" si="10"/>
        <v>4.2374999999999961E-2</v>
      </c>
      <c r="V48" s="144">
        <f t="shared" si="10"/>
        <v>4.2374999999999961E-2</v>
      </c>
      <c r="W48" s="144">
        <f t="shared" si="10"/>
        <v>4.2374999999999961E-2</v>
      </c>
      <c r="X48" s="144">
        <f t="shared" si="10"/>
        <v>4.2374999999999961E-2</v>
      </c>
      <c r="Y48" s="144">
        <f t="shared" si="10"/>
        <v>4.2374999999999961E-2</v>
      </c>
      <c r="Z48" s="144">
        <f t="shared" si="10"/>
        <v>4.2374999999999961E-2</v>
      </c>
      <c r="AA48" s="144">
        <f t="shared" si="10"/>
        <v>4.2374999999999961E-2</v>
      </c>
      <c r="AB48" s="144">
        <f t="shared" si="10"/>
        <v>4.2374999999999961E-2</v>
      </c>
      <c r="AC48" s="144">
        <f t="shared" si="10"/>
        <v>4.2374999999999961E-2</v>
      </c>
      <c r="AD48" s="144">
        <f t="shared" si="10"/>
        <v>4.2374999999999961E-2</v>
      </c>
      <c r="AE48" s="144">
        <f t="shared" si="10"/>
        <v>4.2374999999999961E-2</v>
      </c>
      <c r="AF48" s="144">
        <f t="shared" si="10"/>
        <v>4.2374999999999961E-2</v>
      </c>
      <c r="AG48" s="144">
        <f t="shared" si="10"/>
        <v>4.2374999999999961E-2</v>
      </c>
      <c r="AH48" s="144">
        <f t="shared" si="10"/>
        <v>4.2374999999999961E-2</v>
      </c>
      <c r="AI48" s="144">
        <f t="shared" si="10"/>
        <v>4.2374999999999961E-2</v>
      </c>
      <c r="AJ48" s="144">
        <f t="shared" si="10"/>
        <v>4.2374999999999961E-2</v>
      </c>
      <c r="AK48" s="144">
        <f t="shared" si="10"/>
        <v>4.2374999999999961E-2</v>
      </c>
      <c r="AL48" s="145">
        <f t="shared" si="10"/>
        <v>4.2374999999999961E-2</v>
      </c>
      <c r="AM48" s="144">
        <v>2.8000000000000001E-2</v>
      </c>
      <c r="AN48" s="144">
        <f>(0.00026+0.000079)/(1-99.2%)</f>
        <v>4.2374999999999961E-2</v>
      </c>
      <c r="AO48" s="144">
        <f>(0.00026+0.000079)/(1-99.2%)</f>
        <v>4.2374999999999961E-2</v>
      </c>
      <c r="AP48" s="145">
        <f>(0.00026+0.000079)/(1-99.2%)</f>
        <v>4.2374999999999961E-2</v>
      </c>
      <c r="AQ48" s="144">
        <v>8.4500000000000005E-4</v>
      </c>
      <c r="AR48" s="144">
        <v>8.4500000000000005E-4</v>
      </c>
      <c r="AS48" s="144">
        <v>8.4500000000000005E-4</v>
      </c>
      <c r="AT48" s="144">
        <v>8.4500000000000005E-4</v>
      </c>
      <c r="AU48" s="144">
        <v>3E-9</v>
      </c>
      <c r="AV48" s="144">
        <v>3E-9</v>
      </c>
      <c r="AW48" s="144">
        <v>3E-9</v>
      </c>
      <c r="AX48" s="144">
        <v>3E-9</v>
      </c>
      <c r="AY48" s="144">
        <v>3E-9</v>
      </c>
      <c r="AZ48" s="144">
        <v>3E-9</v>
      </c>
      <c r="BA48" s="144">
        <v>8.4500000000000005E-4</v>
      </c>
      <c r="BB48" s="144">
        <v>3E-9</v>
      </c>
      <c r="BC48" s="144">
        <v>3E-9</v>
      </c>
      <c r="BD48" s="144">
        <v>3E-9</v>
      </c>
      <c r="BE48" s="145">
        <v>3E-9</v>
      </c>
      <c r="BF48" s="144">
        <v>1.4E-3</v>
      </c>
      <c r="BG48" s="144">
        <v>1.4E-3</v>
      </c>
      <c r="BH48" s="144">
        <v>1.4E-3</v>
      </c>
      <c r="BI48" s="144">
        <v>1.4E-3</v>
      </c>
      <c r="BJ48" s="144">
        <v>1.4E-3</v>
      </c>
      <c r="BK48" s="144">
        <v>1.4E-3</v>
      </c>
      <c r="BL48" s="144">
        <v>1.4E-3</v>
      </c>
      <c r="BM48" s="144">
        <v>1.4E-3</v>
      </c>
      <c r="BN48" s="144">
        <v>1.4E-3</v>
      </c>
      <c r="BO48" s="145">
        <v>1.4E-3</v>
      </c>
      <c r="BP48" s="144">
        <v>1.4E-3</v>
      </c>
      <c r="BQ48" s="144">
        <v>1.4E-3</v>
      </c>
      <c r="BR48" s="144">
        <v>1.4E-3</v>
      </c>
      <c r="BS48" s="144">
        <v>1.4E-3</v>
      </c>
      <c r="BT48" s="183">
        <v>2.0999999999999999E-5</v>
      </c>
      <c r="BU48" s="144">
        <v>2.0999999999999999E-5</v>
      </c>
      <c r="BV48" s="144">
        <v>2.0999999999999999E-5</v>
      </c>
      <c r="BW48" s="144">
        <v>2.0999999999999999E-5</v>
      </c>
      <c r="BX48" s="144">
        <v>2.0999999999999999E-5</v>
      </c>
      <c r="BY48" s="144">
        <v>2.0999999999999999E-5</v>
      </c>
      <c r="BZ48" s="144">
        <v>2.0999999999999999E-5</v>
      </c>
      <c r="CA48" s="144">
        <v>2.0999999999999999E-5</v>
      </c>
      <c r="CB48" s="144">
        <v>2.0999999999999999E-5</v>
      </c>
      <c r="CC48" s="144">
        <v>2.0999999999999999E-5</v>
      </c>
      <c r="CD48" s="144">
        <v>2.0999999999999999E-5</v>
      </c>
      <c r="CE48" s="144">
        <v>2.0999999999999999E-5</v>
      </c>
      <c r="CF48" s="144">
        <v>2.0999999999999999E-5</v>
      </c>
      <c r="CG48" s="144">
        <v>2.0999999999999999E-5</v>
      </c>
      <c r="CH48" s="184">
        <v>2.0999999999999999E-5</v>
      </c>
    </row>
    <row r="49" spans="1:86">
      <c r="A49" s="143" t="s">
        <v>63</v>
      </c>
      <c r="B49" s="144">
        <f t="shared" ref="B49:AP49" si="11">0.0001/(1-99.2%)</f>
        <v>1.249999999999999E-2</v>
      </c>
      <c r="C49" s="144">
        <f t="shared" si="11"/>
        <v>1.249999999999999E-2</v>
      </c>
      <c r="D49" s="144">
        <f t="shared" si="11"/>
        <v>1.249999999999999E-2</v>
      </c>
      <c r="E49" s="144">
        <f t="shared" si="11"/>
        <v>1.249999999999999E-2</v>
      </c>
      <c r="F49" s="144">
        <f t="shared" si="11"/>
        <v>1.249999999999999E-2</v>
      </c>
      <c r="G49" s="144">
        <f t="shared" si="11"/>
        <v>1.249999999999999E-2</v>
      </c>
      <c r="H49" s="144">
        <f t="shared" si="11"/>
        <v>1.249999999999999E-2</v>
      </c>
      <c r="I49" s="144">
        <f t="shared" si="11"/>
        <v>1.249999999999999E-2</v>
      </c>
      <c r="J49" s="144">
        <f t="shared" si="11"/>
        <v>1.249999999999999E-2</v>
      </c>
      <c r="K49" s="144">
        <f t="shared" si="11"/>
        <v>1.249999999999999E-2</v>
      </c>
      <c r="L49" s="144">
        <f t="shared" si="11"/>
        <v>1.249999999999999E-2</v>
      </c>
      <c r="M49" s="144">
        <f t="shared" si="11"/>
        <v>1.249999999999999E-2</v>
      </c>
      <c r="N49" s="144">
        <f t="shared" si="11"/>
        <v>1.249999999999999E-2</v>
      </c>
      <c r="O49" s="144">
        <f t="shared" si="11"/>
        <v>1.249999999999999E-2</v>
      </c>
      <c r="P49" s="144">
        <f t="shared" si="11"/>
        <v>1.249999999999999E-2</v>
      </c>
      <c r="Q49" s="144">
        <f t="shared" si="11"/>
        <v>1.249999999999999E-2</v>
      </c>
      <c r="R49" s="144">
        <f t="shared" si="11"/>
        <v>1.249999999999999E-2</v>
      </c>
      <c r="S49" s="144">
        <f t="shared" si="11"/>
        <v>1.249999999999999E-2</v>
      </c>
      <c r="T49" s="144">
        <f t="shared" si="11"/>
        <v>1.249999999999999E-2</v>
      </c>
      <c r="U49" s="144">
        <f t="shared" si="11"/>
        <v>1.249999999999999E-2</v>
      </c>
      <c r="V49" s="144">
        <f t="shared" si="11"/>
        <v>1.249999999999999E-2</v>
      </c>
      <c r="W49" s="144">
        <f t="shared" si="11"/>
        <v>1.249999999999999E-2</v>
      </c>
      <c r="X49" s="144">
        <f t="shared" si="11"/>
        <v>1.249999999999999E-2</v>
      </c>
      <c r="Y49" s="144">
        <f t="shared" si="11"/>
        <v>1.249999999999999E-2</v>
      </c>
      <c r="Z49" s="144">
        <f t="shared" si="11"/>
        <v>1.249999999999999E-2</v>
      </c>
      <c r="AA49" s="144">
        <f t="shared" si="11"/>
        <v>1.249999999999999E-2</v>
      </c>
      <c r="AB49" s="144">
        <f t="shared" si="11"/>
        <v>1.249999999999999E-2</v>
      </c>
      <c r="AC49" s="144">
        <f t="shared" si="11"/>
        <v>1.249999999999999E-2</v>
      </c>
      <c r="AD49" s="144">
        <f t="shared" si="11"/>
        <v>1.249999999999999E-2</v>
      </c>
      <c r="AE49" s="144">
        <f t="shared" si="11"/>
        <v>1.249999999999999E-2</v>
      </c>
      <c r="AF49" s="144">
        <f t="shared" si="11"/>
        <v>1.249999999999999E-2</v>
      </c>
      <c r="AG49" s="144">
        <f t="shared" si="11"/>
        <v>1.249999999999999E-2</v>
      </c>
      <c r="AH49" s="144">
        <f t="shared" si="11"/>
        <v>1.249999999999999E-2</v>
      </c>
      <c r="AI49" s="144">
        <f t="shared" si="11"/>
        <v>1.249999999999999E-2</v>
      </c>
      <c r="AJ49" s="144">
        <f t="shared" si="11"/>
        <v>1.249999999999999E-2</v>
      </c>
      <c r="AK49" s="144">
        <f t="shared" si="11"/>
        <v>1.249999999999999E-2</v>
      </c>
      <c r="AL49" s="145">
        <f t="shared" si="11"/>
        <v>1.249999999999999E-2</v>
      </c>
      <c r="AM49" s="144">
        <f t="shared" si="11"/>
        <v>1.249999999999999E-2</v>
      </c>
      <c r="AN49" s="144">
        <f t="shared" si="11"/>
        <v>1.249999999999999E-2</v>
      </c>
      <c r="AO49" s="144">
        <f t="shared" si="11"/>
        <v>1.249999999999999E-2</v>
      </c>
      <c r="AP49" s="145">
        <f t="shared" si="11"/>
        <v>1.249999999999999E-2</v>
      </c>
      <c r="AQ49" s="144">
        <v>6.0200000000000002E-3</v>
      </c>
      <c r="AR49" s="144">
        <v>6.0200000000000002E-3</v>
      </c>
      <c r="AS49" s="144">
        <v>6.0200000000000002E-3</v>
      </c>
      <c r="AT49" s="144">
        <v>6.0200000000000002E-3</v>
      </c>
      <c r="AU49" s="144"/>
      <c r="AV49" s="144"/>
      <c r="AW49" s="144"/>
      <c r="AX49" s="144"/>
      <c r="AY49" s="144"/>
      <c r="AZ49" s="144"/>
      <c r="BA49" s="144">
        <v>6.0200000000000002E-3</v>
      </c>
      <c r="BB49" s="144"/>
      <c r="BC49" s="144"/>
      <c r="BD49" s="144"/>
      <c r="BE49" s="145"/>
      <c r="BF49" s="144">
        <v>8.3999999999999995E-5</v>
      </c>
      <c r="BG49" s="144">
        <v>8.3999999999999995E-5</v>
      </c>
      <c r="BH49" s="144">
        <v>8.3999999999999995E-5</v>
      </c>
      <c r="BI49" s="144">
        <v>8.3999999999999995E-5</v>
      </c>
      <c r="BJ49" s="144">
        <v>8.3999999999999995E-5</v>
      </c>
      <c r="BK49" s="144">
        <v>8.3999999999999995E-5</v>
      </c>
      <c r="BL49" s="144">
        <v>8.3999999999999995E-5</v>
      </c>
      <c r="BM49" s="144">
        <v>8.3999999999999995E-5</v>
      </c>
      <c r="BN49" s="144">
        <v>8.3999999999999995E-5</v>
      </c>
      <c r="BO49" s="145">
        <v>8.3999999999999995E-5</v>
      </c>
      <c r="BP49" s="144">
        <v>8.3999999999999995E-5</v>
      </c>
      <c r="BQ49" s="144">
        <v>8.3999999999999995E-5</v>
      </c>
      <c r="BR49" s="144">
        <v>8.3999999999999995E-5</v>
      </c>
      <c r="BS49" s="144">
        <v>8.3999999999999995E-5</v>
      </c>
      <c r="BT49" s="183">
        <v>6.4999999999999996E-6</v>
      </c>
      <c r="BU49" s="144">
        <v>6.4999999999999996E-6</v>
      </c>
      <c r="BV49" s="144">
        <v>6.4999999999999996E-6</v>
      </c>
      <c r="BW49" s="144">
        <v>6.4999999999999996E-6</v>
      </c>
      <c r="BX49" s="144">
        <v>6.4999999999999996E-6</v>
      </c>
      <c r="BY49" s="144">
        <v>6.4999999999999996E-6</v>
      </c>
      <c r="BZ49" s="144">
        <v>6.4999999999999996E-6</v>
      </c>
      <c r="CA49" s="144">
        <v>6.4999999999999996E-6</v>
      </c>
      <c r="CB49" s="144">
        <v>6.4999999999999996E-6</v>
      </c>
      <c r="CC49" s="144">
        <v>6.4999999999999996E-6</v>
      </c>
      <c r="CD49" s="144">
        <v>6.4999999999999996E-6</v>
      </c>
      <c r="CE49" s="144">
        <v>6.4999999999999996E-6</v>
      </c>
      <c r="CF49" s="144">
        <v>6.4999999999999996E-6</v>
      </c>
      <c r="CG49" s="144">
        <v>6.4999999999999996E-6</v>
      </c>
      <c r="CH49" s="184">
        <v>6.4999999999999996E-6</v>
      </c>
    </row>
    <row r="50" spans="1:86">
      <c r="A50" s="143" t="s">
        <v>64</v>
      </c>
      <c r="B50" s="144">
        <v>5.3000000000000001E-6</v>
      </c>
      <c r="C50" s="144">
        <v>5.3000000000000001E-6</v>
      </c>
      <c r="D50" s="144">
        <v>5.3000000000000001E-6</v>
      </c>
      <c r="E50" s="144">
        <v>5.3000000000000001E-6</v>
      </c>
      <c r="F50" s="144">
        <v>5.3000000000000001E-6</v>
      </c>
      <c r="G50" s="144">
        <v>5.3000000000000001E-6</v>
      </c>
      <c r="H50" s="144">
        <v>5.3000000000000001E-6</v>
      </c>
      <c r="I50" s="144">
        <v>5.3000000000000001E-6</v>
      </c>
      <c r="J50" s="144">
        <v>5.3000000000000001E-6</v>
      </c>
      <c r="K50" s="144">
        <v>5.3000000000000001E-6</v>
      </c>
      <c r="L50" s="144">
        <v>5.3000000000000001E-6</v>
      </c>
      <c r="M50" s="144">
        <v>5.3000000000000001E-6</v>
      </c>
      <c r="N50" s="144">
        <v>5.3000000000000001E-6</v>
      </c>
      <c r="O50" s="144">
        <v>5.3000000000000001E-6</v>
      </c>
      <c r="P50" s="144">
        <v>5.3000000000000001E-6</v>
      </c>
      <c r="Q50" s="144">
        <v>5.3000000000000001E-6</v>
      </c>
      <c r="R50" s="144">
        <v>5.3000000000000001E-6</v>
      </c>
      <c r="S50" s="144">
        <v>5.3000000000000001E-6</v>
      </c>
      <c r="T50" s="144">
        <v>5.3000000000000001E-6</v>
      </c>
      <c r="U50" s="144">
        <v>5.3000000000000001E-6</v>
      </c>
      <c r="V50" s="144">
        <v>5.3000000000000001E-6</v>
      </c>
      <c r="W50" s="144">
        <v>5.3000000000000001E-6</v>
      </c>
      <c r="X50" s="144">
        <v>5.3000000000000001E-6</v>
      </c>
      <c r="Y50" s="144">
        <v>5.3000000000000001E-6</v>
      </c>
      <c r="Z50" s="144">
        <v>5.3000000000000001E-6</v>
      </c>
      <c r="AA50" s="144">
        <v>5.3000000000000001E-6</v>
      </c>
      <c r="AB50" s="144">
        <v>5.3000000000000001E-6</v>
      </c>
      <c r="AC50" s="144">
        <v>5.3000000000000001E-6</v>
      </c>
      <c r="AD50" s="144">
        <v>5.3000000000000001E-6</v>
      </c>
      <c r="AE50" s="144">
        <v>5.3000000000000001E-6</v>
      </c>
      <c r="AF50" s="144">
        <v>5.3000000000000001E-6</v>
      </c>
      <c r="AG50" s="144">
        <v>5.3000000000000001E-6</v>
      </c>
      <c r="AH50" s="144">
        <v>5.3000000000000001E-6</v>
      </c>
      <c r="AI50" s="144">
        <v>5.3000000000000001E-6</v>
      </c>
      <c r="AJ50" s="144">
        <v>5.3000000000000001E-6</v>
      </c>
      <c r="AK50" s="144">
        <v>5.3000000000000001E-6</v>
      </c>
      <c r="AL50" s="145">
        <v>5.3000000000000001E-6</v>
      </c>
      <c r="AM50" s="144">
        <v>5.3000000000000001E-6</v>
      </c>
      <c r="AN50" s="144">
        <v>5.3000000000000001E-6</v>
      </c>
      <c r="AO50" s="144">
        <v>5.3000000000000001E-6</v>
      </c>
      <c r="AP50" s="145">
        <v>5.3000000000000001E-6</v>
      </c>
      <c r="AQ50" s="144"/>
      <c r="AR50" s="144"/>
      <c r="AS50" s="144"/>
      <c r="AT50" s="144"/>
      <c r="AU50" s="144"/>
      <c r="AV50" s="144"/>
      <c r="AW50" s="144"/>
      <c r="AX50" s="144"/>
      <c r="AY50" s="144"/>
      <c r="AZ50" s="144"/>
      <c r="BA50" s="144"/>
      <c r="BB50" s="144"/>
      <c r="BC50" s="144"/>
      <c r="BD50" s="144"/>
      <c r="BE50" s="145"/>
      <c r="BF50" s="134"/>
      <c r="BG50" s="134"/>
      <c r="BH50" s="134"/>
      <c r="BI50" s="134"/>
      <c r="BJ50" s="134"/>
      <c r="BK50" s="134"/>
      <c r="BL50" s="134"/>
      <c r="BM50" s="134"/>
      <c r="BN50" s="134"/>
      <c r="BO50" s="142"/>
      <c r="BP50" s="134"/>
      <c r="BQ50" s="134"/>
      <c r="BR50" s="134"/>
      <c r="BS50" s="134"/>
      <c r="BT50" s="183"/>
      <c r="BU50" s="144"/>
      <c r="BV50" s="144"/>
      <c r="BW50" s="144"/>
      <c r="BX50" s="144"/>
      <c r="BY50" s="144"/>
      <c r="BZ50" s="144"/>
      <c r="CA50" s="144"/>
      <c r="CB50" s="144"/>
      <c r="CC50" s="144"/>
      <c r="CD50" s="144"/>
      <c r="CE50" s="144"/>
      <c r="CF50" s="144"/>
      <c r="CG50" s="144"/>
      <c r="CH50" s="184"/>
    </row>
    <row r="51" spans="1:86">
      <c r="A51" s="143" t="s">
        <v>65</v>
      </c>
      <c r="B51" s="144">
        <v>2.5000000000000001E-3</v>
      </c>
      <c r="C51" s="144">
        <v>2.5000000000000001E-3</v>
      </c>
      <c r="D51" s="144">
        <v>2.5000000000000001E-3</v>
      </c>
      <c r="E51" s="144">
        <v>2.5000000000000001E-3</v>
      </c>
      <c r="F51" s="144">
        <v>2.5000000000000001E-3</v>
      </c>
      <c r="G51" s="144">
        <v>2.5000000000000001E-3</v>
      </c>
      <c r="H51" s="144">
        <v>2.5000000000000001E-3</v>
      </c>
      <c r="I51" s="144">
        <v>2.5000000000000001E-3</v>
      </c>
      <c r="J51" s="144">
        <v>2.5000000000000001E-3</v>
      </c>
      <c r="K51" s="144">
        <v>2.5000000000000001E-3</v>
      </c>
      <c r="L51" s="144">
        <v>2.5000000000000001E-3</v>
      </c>
      <c r="M51" s="144">
        <v>2.5000000000000001E-3</v>
      </c>
      <c r="N51" s="144">
        <v>2.5000000000000001E-3</v>
      </c>
      <c r="O51" s="144">
        <v>2.5000000000000001E-3</v>
      </c>
      <c r="P51" s="144">
        <v>2.5000000000000001E-3</v>
      </c>
      <c r="Q51" s="144">
        <v>2.5000000000000001E-3</v>
      </c>
      <c r="R51" s="144">
        <v>2.5000000000000001E-3</v>
      </c>
      <c r="S51" s="144">
        <v>2.5000000000000001E-3</v>
      </c>
      <c r="T51" s="144">
        <v>2.5000000000000001E-3</v>
      </c>
      <c r="U51" s="144">
        <v>2.5000000000000001E-3</v>
      </c>
      <c r="V51" s="144">
        <v>2.5000000000000001E-3</v>
      </c>
      <c r="W51" s="144">
        <v>2.5000000000000001E-3</v>
      </c>
      <c r="X51" s="144">
        <v>2.5000000000000001E-3</v>
      </c>
      <c r="Y51" s="144">
        <v>2.5000000000000001E-3</v>
      </c>
      <c r="Z51" s="144">
        <v>2.5000000000000001E-3</v>
      </c>
      <c r="AA51" s="144">
        <v>2.5000000000000001E-3</v>
      </c>
      <c r="AB51" s="144">
        <v>2.5000000000000001E-3</v>
      </c>
      <c r="AC51" s="144">
        <v>2.5000000000000001E-3</v>
      </c>
      <c r="AD51" s="144">
        <v>2.5000000000000001E-3</v>
      </c>
      <c r="AE51" s="144">
        <v>2.5000000000000001E-3</v>
      </c>
      <c r="AF51" s="144">
        <v>2.5000000000000001E-3</v>
      </c>
      <c r="AG51" s="144">
        <v>2.5000000000000001E-3</v>
      </c>
      <c r="AH51" s="144">
        <v>2.5000000000000001E-3</v>
      </c>
      <c r="AI51" s="144">
        <v>2.5000000000000001E-3</v>
      </c>
      <c r="AJ51" s="144">
        <v>2.5000000000000001E-3</v>
      </c>
      <c r="AK51" s="144">
        <v>2.5000000000000001E-3</v>
      </c>
      <c r="AL51" s="145">
        <v>2.5000000000000001E-3</v>
      </c>
      <c r="AM51" s="144">
        <v>2.5000000000000001E-3</v>
      </c>
      <c r="AN51" s="144">
        <v>2.5000000000000001E-3</v>
      </c>
      <c r="AO51" s="144">
        <v>2.5000000000000001E-3</v>
      </c>
      <c r="AP51" s="145">
        <v>2.5000000000000001E-3</v>
      </c>
      <c r="AQ51" s="144"/>
      <c r="AR51" s="144"/>
      <c r="AS51" s="144"/>
      <c r="AT51" s="144"/>
      <c r="AU51" s="144"/>
      <c r="AV51" s="144"/>
      <c r="AW51" s="144"/>
      <c r="AX51" s="144"/>
      <c r="AY51" s="144"/>
      <c r="AZ51" s="144"/>
      <c r="BA51" s="144"/>
      <c r="BB51" s="144"/>
      <c r="BC51" s="144"/>
      <c r="BD51" s="144"/>
      <c r="BE51" s="145"/>
      <c r="BF51" s="134"/>
      <c r="BG51" s="134"/>
      <c r="BH51" s="134"/>
      <c r="BI51" s="134"/>
      <c r="BJ51" s="134"/>
      <c r="BK51" s="134"/>
      <c r="BL51" s="134"/>
      <c r="BM51" s="134"/>
      <c r="BN51" s="134"/>
      <c r="BO51" s="142"/>
      <c r="BP51" s="134"/>
      <c r="BQ51" s="134"/>
      <c r="BR51" s="134"/>
      <c r="BS51" s="134"/>
      <c r="BT51" s="183"/>
      <c r="BU51" s="144"/>
      <c r="BV51" s="144"/>
      <c r="BW51" s="144"/>
      <c r="BX51" s="144"/>
      <c r="BY51" s="144"/>
      <c r="BZ51" s="144"/>
      <c r="CA51" s="144"/>
      <c r="CB51" s="144"/>
      <c r="CC51" s="144"/>
      <c r="CD51" s="144"/>
      <c r="CE51" s="144"/>
      <c r="CF51" s="144"/>
      <c r="CG51" s="144"/>
      <c r="CH51" s="184"/>
    </row>
    <row r="52" spans="1:86">
      <c r="A52" s="143" t="s">
        <v>67</v>
      </c>
      <c r="B52" s="144">
        <v>2.9E-4</v>
      </c>
      <c r="C52" s="144">
        <v>2.9E-4</v>
      </c>
      <c r="D52" s="144">
        <v>2.9E-4</v>
      </c>
      <c r="E52" s="144">
        <v>2.9E-4</v>
      </c>
      <c r="F52" s="144">
        <v>2.9E-4</v>
      </c>
      <c r="G52" s="144">
        <v>2.9E-4</v>
      </c>
      <c r="H52" s="144">
        <v>2.9E-4</v>
      </c>
      <c r="I52" s="144">
        <v>2.9E-4</v>
      </c>
      <c r="J52" s="144">
        <v>2.9E-4</v>
      </c>
      <c r="K52" s="144">
        <v>2.9E-4</v>
      </c>
      <c r="L52" s="144">
        <v>2.9E-4</v>
      </c>
      <c r="M52" s="144">
        <v>2.9E-4</v>
      </c>
      <c r="N52" s="144">
        <v>2.9E-4</v>
      </c>
      <c r="O52" s="144">
        <v>2.9E-4</v>
      </c>
      <c r="P52" s="144">
        <v>2.9E-4</v>
      </c>
      <c r="Q52" s="144">
        <v>2.9E-4</v>
      </c>
      <c r="R52" s="144">
        <v>2.9E-4</v>
      </c>
      <c r="S52" s="144">
        <v>2.9E-4</v>
      </c>
      <c r="T52" s="144">
        <v>2.9E-4</v>
      </c>
      <c r="U52" s="144">
        <v>2.9E-4</v>
      </c>
      <c r="V52" s="144">
        <v>2.9E-4</v>
      </c>
      <c r="W52" s="144">
        <v>2.9E-4</v>
      </c>
      <c r="X52" s="144">
        <v>2.9E-4</v>
      </c>
      <c r="Y52" s="144">
        <v>2.9E-4</v>
      </c>
      <c r="Z52" s="144">
        <v>2.9E-4</v>
      </c>
      <c r="AA52" s="144">
        <v>2.9E-4</v>
      </c>
      <c r="AB52" s="144">
        <v>2.9E-4</v>
      </c>
      <c r="AC52" s="144">
        <v>2.9E-4</v>
      </c>
      <c r="AD52" s="144">
        <v>2.9E-4</v>
      </c>
      <c r="AE52" s="144">
        <v>2.9E-4</v>
      </c>
      <c r="AF52" s="144">
        <v>2.9E-4</v>
      </c>
      <c r="AG52" s="144">
        <v>2.9E-4</v>
      </c>
      <c r="AH52" s="144">
        <v>2.9E-4</v>
      </c>
      <c r="AI52" s="144">
        <v>2.9E-4</v>
      </c>
      <c r="AJ52" s="144">
        <v>2.9E-4</v>
      </c>
      <c r="AK52" s="144">
        <v>2.9E-4</v>
      </c>
      <c r="AL52" s="145">
        <v>2.9E-4</v>
      </c>
      <c r="AM52" s="144">
        <v>2.9E-4</v>
      </c>
      <c r="AN52" s="144">
        <v>2.9E-4</v>
      </c>
      <c r="AO52" s="144">
        <v>2.9E-4</v>
      </c>
      <c r="AP52" s="145">
        <v>2.9E-4</v>
      </c>
      <c r="AQ52" s="144"/>
      <c r="AR52" s="144"/>
      <c r="AS52" s="144"/>
      <c r="AT52" s="144"/>
      <c r="AU52" s="144"/>
      <c r="AV52" s="144"/>
      <c r="AW52" s="144"/>
      <c r="AX52" s="144"/>
      <c r="AY52" s="144"/>
      <c r="AZ52" s="144"/>
      <c r="BA52" s="144"/>
      <c r="BB52" s="144"/>
      <c r="BC52" s="144"/>
      <c r="BD52" s="144"/>
      <c r="BE52" s="145"/>
      <c r="BF52" s="134"/>
      <c r="BG52" s="134"/>
      <c r="BH52" s="134"/>
      <c r="BI52" s="134"/>
      <c r="BJ52" s="134"/>
      <c r="BK52" s="134"/>
      <c r="BL52" s="134"/>
      <c r="BM52" s="134"/>
      <c r="BN52" s="134"/>
      <c r="BO52" s="142"/>
      <c r="BP52" s="134"/>
      <c r="BQ52" s="134"/>
      <c r="BR52" s="134"/>
      <c r="BS52" s="134"/>
      <c r="BT52" s="183">
        <v>2.9E-4</v>
      </c>
      <c r="BU52" s="144">
        <v>2.9E-4</v>
      </c>
      <c r="BV52" s="144">
        <v>2.9E-4</v>
      </c>
      <c r="BW52" s="144">
        <v>2.9E-4</v>
      </c>
      <c r="BX52" s="144">
        <v>2.9E-4</v>
      </c>
      <c r="BY52" s="144">
        <v>2.9E-4</v>
      </c>
      <c r="BZ52" s="144">
        <v>2.9E-4</v>
      </c>
      <c r="CA52" s="144">
        <v>2.9E-4</v>
      </c>
      <c r="CB52" s="144">
        <v>2.9E-4</v>
      </c>
      <c r="CC52" s="144">
        <v>2.9E-4</v>
      </c>
      <c r="CD52" s="144">
        <v>2.9E-4</v>
      </c>
      <c r="CE52" s="144">
        <v>2.9E-4</v>
      </c>
      <c r="CF52" s="144">
        <v>2.9E-4</v>
      </c>
      <c r="CG52" s="144">
        <v>2.9E-4</v>
      </c>
      <c r="CH52" s="184">
        <v>2.9E-4</v>
      </c>
    </row>
    <row r="53" spans="1:86">
      <c r="A53" s="143" t="s">
        <v>68</v>
      </c>
      <c r="B53" s="144">
        <v>4.8000000000000001E-5</v>
      </c>
      <c r="C53" s="144">
        <v>4.8000000000000001E-5</v>
      </c>
      <c r="D53" s="144">
        <v>4.8000000000000001E-5</v>
      </c>
      <c r="E53" s="144">
        <v>4.8000000000000001E-5</v>
      </c>
      <c r="F53" s="144">
        <v>4.8000000000000001E-5</v>
      </c>
      <c r="G53" s="144">
        <v>4.8000000000000001E-5</v>
      </c>
      <c r="H53" s="144">
        <v>4.8000000000000001E-5</v>
      </c>
      <c r="I53" s="144">
        <v>4.8000000000000001E-5</v>
      </c>
      <c r="J53" s="144">
        <v>4.8000000000000001E-5</v>
      </c>
      <c r="K53" s="144">
        <v>4.8000000000000001E-5</v>
      </c>
      <c r="L53" s="144">
        <v>4.8000000000000001E-5</v>
      </c>
      <c r="M53" s="144">
        <v>4.8000000000000001E-5</v>
      </c>
      <c r="N53" s="144">
        <v>4.8000000000000001E-5</v>
      </c>
      <c r="O53" s="144">
        <v>4.8000000000000001E-5</v>
      </c>
      <c r="P53" s="144">
        <v>4.8000000000000001E-5</v>
      </c>
      <c r="Q53" s="144">
        <v>4.8000000000000001E-5</v>
      </c>
      <c r="R53" s="144">
        <v>4.8000000000000001E-5</v>
      </c>
      <c r="S53" s="144">
        <v>4.8000000000000001E-5</v>
      </c>
      <c r="T53" s="144">
        <v>4.8000000000000001E-5</v>
      </c>
      <c r="U53" s="144">
        <v>4.8000000000000001E-5</v>
      </c>
      <c r="V53" s="144">
        <v>4.8000000000000001E-5</v>
      </c>
      <c r="W53" s="144">
        <v>4.8000000000000001E-5</v>
      </c>
      <c r="X53" s="144">
        <v>4.8000000000000001E-5</v>
      </c>
      <c r="Y53" s="144">
        <v>4.8000000000000001E-5</v>
      </c>
      <c r="Z53" s="144">
        <v>4.8000000000000001E-5</v>
      </c>
      <c r="AA53" s="144">
        <v>4.8000000000000001E-5</v>
      </c>
      <c r="AB53" s="144">
        <v>4.8000000000000001E-5</v>
      </c>
      <c r="AC53" s="144">
        <v>4.8000000000000001E-5</v>
      </c>
      <c r="AD53" s="144">
        <v>4.8000000000000001E-5</v>
      </c>
      <c r="AE53" s="144">
        <v>4.8000000000000001E-5</v>
      </c>
      <c r="AF53" s="144">
        <v>4.8000000000000001E-5</v>
      </c>
      <c r="AG53" s="144">
        <v>4.8000000000000001E-5</v>
      </c>
      <c r="AH53" s="144">
        <v>4.8000000000000001E-5</v>
      </c>
      <c r="AI53" s="144">
        <v>4.8000000000000001E-5</v>
      </c>
      <c r="AJ53" s="144">
        <v>4.8000000000000001E-5</v>
      </c>
      <c r="AK53" s="144">
        <v>4.8000000000000001E-5</v>
      </c>
      <c r="AL53" s="145">
        <v>4.8000000000000001E-5</v>
      </c>
      <c r="AM53" s="144">
        <v>4.8000000000000001E-5</v>
      </c>
      <c r="AN53" s="144">
        <v>4.8000000000000001E-5</v>
      </c>
      <c r="AO53" s="144">
        <v>4.8000000000000001E-5</v>
      </c>
      <c r="AP53" s="145">
        <v>4.8000000000000001E-5</v>
      </c>
      <c r="AQ53" s="144"/>
      <c r="AR53" s="144"/>
      <c r="AS53" s="144"/>
      <c r="AT53" s="144"/>
      <c r="AU53" s="144"/>
      <c r="AV53" s="144"/>
      <c r="AW53" s="144"/>
      <c r="AX53" s="144"/>
      <c r="AY53" s="144"/>
      <c r="AZ53" s="144"/>
      <c r="BA53" s="144"/>
      <c r="BB53" s="144"/>
      <c r="BC53" s="144"/>
      <c r="BD53" s="144"/>
      <c r="BE53" s="145"/>
      <c r="BF53" s="134"/>
      <c r="BG53" s="134"/>
      <c r="BH53" s="134"/>
      <c r="BI53" s="134"/>
      <c r="BJ53" s="134"/>
      <c r="BK53" s="134"/>
      <c r="BL53" s="134"/>
      <c r="BM53" s="134"/>
      <c r="BN53" s="134"/>
      <c r="BO53" s="142"/>
      <c r="BP53" s="134"/>
      <c r="BQ53" s="134"/>
      <c r="BR53" s="134"/>
      <c r="BS53" s="134"/>
      <c r="BT53" s="183"/>
      <c r="BU53" s="144"/>
      <c r="BV53" s="144"/>
      <c r="BW53" s="144"/>
      <c r="BX53" s="144"/>
      <c r="BY53" s="144"/>
      <c r="BZ53" s="144"/>
      <c r="CA53" s="144"/>
      <c r="CB53" s="144"/>
      <c r="CC53" s="144"/>
      <c r="CD53" s="144"/>
      <c r="CE53" s="144"/>
      <c r="CF53" s="144"/>
      <c r="CG53" s="144"/>
      <c r="CH53" s="184"/>
    </row>
    <row r="54" spans="1:86">
      <c r="A54" s="143" t="s">
        <v>70</v>
      </c>
      <c r="B54" s="144">
        <v>9.3999999999999994E-5</v>
      </c>
      <c r="C54" s="144">
        <v>9.3999999999999994E-5</v>
      </c>
      <c r="D54" s="144">
        <v>9.3999999999999994E-5</v>
      </c>
      <c r="E54" s="144">
        <v>9.3999999999999994E-5</v>
      </c>
      <c r="F54" s="144">
        <v>9.3999999999999994E-5</v>
      </c>
      <c r="G54" s="144">
        <v>9.3999999999999994E-5</v>
      </c>
      <c r="H54" s="144">
        <v>9.3999999999999994E-5</v>
      </c>
      <c r="I54" s="144">
        <v>9.3999999999999994E-5</v>
      </c>
      <c r="J54" s="144">
        <v>9.3999999999999994E-5</v>
      </c>
      <c r="K54" s="144">
        <v>9.3999999999999994E-5</v>
      </c>
      <c r="L54" s="144">
        <v>9.3999999999999994E-5</v>
      </c>
      <c r="M54" s="144">
        <v>9.3999999999999994E-5</v>
      </c>
      <c r="N54" s="144">
        <v>9.3999999999999994E-5</v>
      </c>
      <c r="O54" s="144">
        <v>9.3999999999999994E-5</v>
      </c>
      <c r="P54" s="144">
        <v>9.3999999999999994E-5</v>
      </c>
      <c r="Q54" s="144">
        <v>9.3999999999999994E-5</v>
      </c>
      <c r="R54" s="144">
        <v>9.3999999999999994E-5</v>
      </c>
      <c r="S54" s="144">
        <v>9.3999999999999994E-5</v>
      </c>
      <c r="T54" s="144">
        <v>9.3999999999999994E-5</v>
      </c>
      <c r="U54" s="144">
        <v>9.3999999999999994E-5</v>
      </c>
      <c r="V54" s="144">
        <v>9.3999999999999994E-5</v>
      </c>
      <c r="W54" s="144">
        <v>9.3999999999999994E-5</v>
      </c>
      <c r="X54" s="144">
        <v>9.3999999999999994E-5</v>
      </c>
      <c r="Y54" s="144">
        <v>9.3999999999999994E-5</v>
      </c>
      <c r="Z54" s="144">
        <v>9.3999999999999994E-5</v>
      </c>
      <c r="AA54" s="144">
        <v>9.3999999999999994E-5</v>
      </c>
      <c r="AB54" s="144">
        <v>9.3999999999999994E-5</v>
      </c>
      <c r="AC54" s="144">
        <v>9.3999999999999994E-5</v>
      </c>
      <c r="AD54" s="144">
        <v>9.3999999999999994E-5</v>
      </c>
      <c r="AE54" s="144">
        <v>9.3999999999999994E-5</v>
      </c>
      <c r="AF54" s="144">
        <v>9.3999999999999994E-5</v>
      </c>
      <c r="AG54" s="144">
        <v>9.3999999999999994E-5</v>
      </c>
      <c r="AH54" s="144">
        <v>9.3999999999999994E-5</v>
      </c>
      <c r="AI54" s="144">
        <v>9.3999999999999994E-5</v>
      </c>
      <c r="AJ54" s="144">
        <v>9.3999999999999994E-5</v>
      </c>
      <c r="AK54" s="144">
        <v>9.3999999999999994E-5</v>
      </c>
      <c r="AL54" s="145">
        <v>9.3999999999999994E-5</v>
      </c>
      <c r="AM54" s="144">
        <v>9.3999999999999994E-5</v>
      </c>
      <c r="AN54" s="144">
        <v>9.3999999999999994E-5</v>
      </c>
      <c r="AO54" s="144">
        <v>9.3999999999999994E-5</v>
      </c>
      <c r="AP54" s="145">
        <v>9.3999999999999994E-5</v>
      </c>
      <c r="AQ54" s="144">
        <v>6.3600000000000001E-5</v>
      </c>
      <c r="AR54" s="144">
        <v>6.3600000000000001E-5</v>
      </c>
      <c r="AS54" s="144">
        <v>6.3600000000000001E-5</v>
      </c>
      <c r="AT54" s="144">
        <v>6.3600000000000001E-5</v>
      </c>
      <c r="AU54" s="144">
        <v>6.3600000000000001E-5</v>
      </c>
      <c r="AV54" s="144">
        <v>6.3600000000000001E-5</v>
      </c>
      <c r="AW54" s="144">
        <v>6.3600000000000001E-5</v>
      </c>
      <c r="AX54" s="144">
        <v>6.3600000000000001E-5</v>
      </c>
      <c r="AY54" s="144">
        <v>6.3600000000000001E-5</v>
      </c>
      <c r="AZ54" s="144">
        <v>6.3600000000000001E-5</v>
      </c>
      <c r="BA54" s="144">
        <v>6.3600000000000001E-5</v>
      </c>
      <c r="BB54" s="144">
        <v>6.3600000000000001E-5</v>
      </c>
      <c r="BC54" s="144">
        <v>6.3600000000000001E-5</v>
      </c>
      <c r="BD54" s="144">
        <v>6.3600000000000001E-5</v>
      </c>
      <c r="BE54" s="145">
        <v>6.3600000000000001E-5</v>
      </c>
      <c r="BF54" s="134"/>
      <c r="BG54" s="134"/>
      <c r="BH54" s="134"/>
      <c r="BI54" s="134"/>
      <c r="BJ54" s="134"/>
      <c r="BK54" s="134"/>
      <c r="BL54" s="134"/>
      <c r="BM54" s="134"/>
      <c r="BN54" s="134"/>
      <c r="BO54" s="142"/>
      <c r="BP54" s="134"/>
      <c r="BQ54" s="134"/>
      <c r="BR54" s="134"/>
      <c r="BS54" s="134"/>
      <c r="BT54" s="183">
        <v>3.1000000000000001E-5</v>
      </c>
      <c r="BU54" s="144">
        <v>3.1000000000000001E-5</v>
      </c>
      <c r="BV54" s="144">
        <v>3.1000000000000001E-5</v>
      </c>
      <c r="BW54" s="144">
        <v>3.1000000000000001E-5</v>
      </c>
      <c r="BX54" s="144">
        <v>3.1000000000000001E-5</v>
      </c>
      <c r="BY54" s="144">
        <v>3.1000000000000001E-5</v>
      </c>
      <c r="BZ54" s="144">
        <v>3.1000000000000001E-5</v>
      </c>
      <c r="CA54" s="144">
        <v>3.1000000000000001E-5</v>
      </c>
      <c r="CB54" s="144">
        <v>3.1000000000000001E-5</v>
      </c>
      <c r="CC54" s="144">
        <v>3.1000000000000001E-5</v>
      </c>
      <c r="CD54" s="144">
        <v>3.1000000000000001E-5</v>
      </c>
      <c r="CE54" s="144">
        <v>3.1000000000000001E-5</v>
      </c>
      <c r="CF54" s="144">
        <v>3.1000000000000001E-5</v>
      </c>
      <c r="CG54" s="144">
        <v>3.1000000000000001E-5</v>
      </c>
      <c r="CH54" s="184">
        <v>3.1000000000000001E-5</v>
      </c>
    </row>
    <row r="55" spans="1:86">
      <c r="A55" s="143" t="s">
        <v>73</v>
      </c>
      <c r="B55" s="144">
        <v>2.4000000000000001E-4</v>
      </c>
      <c r="C55" s="144">
        <v>2.4000000000000001E-4</v>
      </c>
      <c r="D55" s="144">
        <v>2.4000000000000001E-4</v>
      </c>
      <c r="E55" s="144">
        <v>2.4000000000000001E-4</v>
      </c>
      <c r="F55" s="144">
        <v>2.4000000000000001E-4</v>
      </c>
      <c r="G55" s="144">
        <v>2.4000000000000001E-4</v>
      </c>
      <c r="H55" s="144">
        <v>2.4000000000000001E-4</v>
      </c>
      <c r="I55" s="144">
        <v>2.4000000000000001E-4</v>
      </c>
      <c r="J55" s="144">
        <v>2.4000000000000001E-4</v>
      </c>
      <c r="K55" s="144">
        <v>2.4000000000000001E-4</v>
      </c>
      <c r="L55" s="144">
        <v>2.4000000000000001E-4</v>
      </c>
      <c r="M55" s="144">
        <v>2.4000000000000001E-4</v>
      </c>
      <c r="N55" s="144">
        <v>2.4000000000000001E-4</v>
      </c>
      <c r="O55" s="144">
        <v>2.4000000000000001E-4</v>
      </c>
      <c r="P55" s="144">
        <v>2.4000000000000001E-4</v>
      </c>
      <c r="Q55" s="144">
        <v>2.4000000000000001E-4</v>
      </c>
      <c r="R55" s="144">
        <v>2.4000000000000001E-4</v>
      </c>
      <c r="S55" s="144">
        <v>2.4000000000000001E-4</v>
      </c>
      <c r="T55" s="144">
        <v>2.4000000000000001E-4</v>
      </c>
      <c r="U55" s="144">
        <v>2.4000000000000001E-4</v>
      </c>
      <c r="V55" s="144">
        <v>2.4000000000000001E-4</v>
      </c>
      <c r="W55" s="144">
        <v>2.4000000000000001E-4</v>
      </c>
      <c r="X55" s="144">
        <v>2.4000000000000001E-4</v>
      </c>
      <c r="Y55" s="144">
        <v>2.4000000000000001E-4</v>
      </c>
      <c r="Z55" s="144">
        <v>2.4000000000000001E-4</v>
      </c>
      <c r="AA55" s="144">
        <v>2.4000000000000001E-4</v>
      </c>
      <c r="AB55" s="144">
        <v>2.4000000000000001E-4</v>
      </c>
      <c r="AC55" s="144">
        <v>2.4000000000000001E-4</v>
      </c>
      <c r="AD55" s="144">
        <v>2.4000000000000001E-4</v>
      </c>
      <c r="AE55" s="144">
        <v>2.4000000000000001E-4</v>
      </c>
      <c r="AF55" s="144">
        <v>2.4000000000000001E-4</v>
      </c>
      <c r="AG55" s="144">
        <v>2.4000000000000001E-4</v>
      </c>
      <c r="AH55" s="144">
        <v>2.4000000000000001E-4</v>
      </c>
      <c r="AI55" s="144">
        <v>2.4000000000000001E-4</v>
      </c>
      <c r="AJ55" s="144">
        <v>2.4000000000000001E-4</v>
      </c>
      <c r="AK55" s="144">
        <v>2.4000000000000001E-4</v>
      </c>
      <c r="AL55" s="145">
        <v>2.4000000000000001E-4</v>
      </c>
      <c r="AM55" s="144">
        <v>2.4000000000000001E-4</v>
      </c>
      <c r="AN55" s="144">
        <v>2.4000000000000001E-4</v>
      </c>
      <c r="AO55" s="144">
        <v>2.4000000000000001E-4</v>
      </c>
      <c r="AP55" s="145">
        <v>2.4000000000000001E-4</v>
      </c>
      <c r="AQ55" s="144">
        <v>3.3000000000000002E-2</v>
      </c>
      <c r="AR55" s="144">
        <v>3.3000000000000002E-2</v>
      </c>
      <c r="AS55" s="144">
        <v>3.3000000000000002E-2</v>
      </c>
      <c r="AT55" s="144">
        <v>3.3000000000000002E-2</v>
      </c>
      <c r="AU55" s="144">
        <v>3.3000000000000002E-2</v>
      </c>
      <c r="AV55" s="144">
        <v>3.3000000000000002E-2</v>
      </c>
      <c r="AW55" s="144">
        <v>3.3000000000000002E-2</v>
      </c>
      <c r="AX55" s="144">
        <v>3.3000000000000002E-2</v>
      </c>
      <c r="AY55" s="144">
        <v>3.3000000000000002E-2</v>
      </c>
      <c r="AZ55" s="144">
        <v>3.3000000000000002E-2</v>
      </c>
      <c r="BA55" s="144">
        <v>3.3000000000000002E-2</v>
      </c>
      <c r="BB55" s="144">
        <v>3.3000000000000002E-2</v>
      </c>
      <c r="BC55" s="144">
        <v>3.3000000000000002E-2</v>
      </c>
      <c r="BD55" s="144">
        <v>3.3000000000000002E-2</v>
      </c>
      <c r="BE55" s="145">
        <v>3.3000000000000002E-2</v>
      </c>
      <c r="BF55" s="144">
        <v>7.4999999999999997E-2</v>
      </c>
      <c r="BG55" s="144">
        <v>7.4999999999999997E-2</v>
      </c>
      <c r="BH55" s="144">
        <v>7.4999999999999997E-2</v>
      </c>
      <c r="BI55" s="144">
        <v>7.4999999999999997E-2</v>
      </c>
      <c r="BJ55" s="144">
        <v>7.4999999999999997E-2</v>
      </c>
      <c r="BK55" s="144">
        <v>7.4999999999999997E-2</v>
      </c>
      <c r="BL55" s="144">
        <v>7.4999999999999997E-2</v>
      </c>
      <c r="BM55" s="144">
        <v>7.4999999999999997E-2</v>
      </c>
      <c r="BN55" s="144">
        <v>7.4999999999999997E-2</v>
      </c>
      <c r="BO55" s="145">
        <v>7.4999999999999997E-2</v>
      </c>
      <c r="BP55" s="144">
        <v>7.4999999999999997E-2</v>
      </c>
      <c r="BQ55" s="144">
        <v>7.4999999999999997E-2</v>
      </c>
      <c r="BR55" s="144">
        <v>7.4999999999999997E-2</v>
      </c>
      <c r="BS55" s="144">
        <v>7.4999999999999997E-2</v>
      </c>
      <c r="BT55" s="183">
        <v>4.4000000000000003E-3</v>
      </c>
      <c r="BU55" s="144">
        <v>4.4000000000000003E-3</v>
      </c>
      <c r="BV55" s="144">
        <v>4.4000000000000003E-3</v>
      </c>
      <c r="BW55" s="144">
        <v>4.4000000000000003E-3</v>
      </c>
      <c r="BX55" s="144">
        <v>4.4000000000000003E-3</v>
      </c>
      <c r="BY55" s="144">
        <v>4.4000000000000003E-3</v>
      </c>
      <c r="BZ55" s="144">
        <v>4.4000000000000003E-3</v>
      </c>
      <c r="CA55" s="144">
        <v>4.4000000000000003E-3</v>
      </c>
      <c r="CB55" s="144">
        <v>4.4000000000000003E-3</v>
      </c>
      <c r="CC55" s="144">
        <v>4.4000000000000003E-3</v>
      </c>
      <c r="CD55" s="144">
        <v>4.4000000000000003E-3</v>
      </c>
      <c r="CE55" s="144">
        <v>4.4000000000000003E-3</v>
      </c>
      <c r="CF55" s="144">
        <v>4.4000000000000003E-3</v>
      </c>
      <c r="CG55" s="144">
        <v>4.4000000000000003E-3</v>
      </c>
      <c r="CH55" s="184">
        <v>4.4000000000000003E-3</v>
      </c>
    </row>
    <row r="56" spans="1:86">
      <c r="A56" s="143" t="s">
        <v>74</v>
      </c>
      <c r="B56" s="144">
        <v>6.7000000000000002E-5</v>
      </c>
      <c r="C56" s="144">
        <v>6.7000000000000002E-5</v>
      </c>
      <c r="D56" s="144">
        <v>6.7000000000000002E-5</v>
      </c>
      <c r="E56" s="144">
        <v>6.7000000000000002E-5</v>
      </c>
      <c r="F56" s="144">
        <v>6.7000000000000002E-5</v>
      </c>
      <c r="G56" s="144">
        <v>6.7000000000000002E-5</v>
      </c>
      <c r="H56" s="144">
        <v>6.7000000000000002E-5</v>
      </c>
      <c r="I56" s="144">
        <v>6.7000000000000002E-5</v>
      </c>
      <c r="J56" s="144">
        <v>6.7000000000000002E-5</v>
      </c>
      <c r="K56" s="144">
        <v>6.7000000000000002E-5</v>
      </c>
      <c r="L56" s="144">
        <v>6.7000000000000002E-5</v>
      </c>
      <c r="M56" s="144">
        <v>6.7000000000000002E-5</v>
      </c>
      <c r="N56" s="144">
        <v>6.7000000000000002E-5</v>
      </c>
      <c r="O56" s="144">
        <v>6.7000000000000002E-5</v>
      </c>
      <c r="P56" s="144">
        <v>6.7000000000000002E-5</v>
      </c>
      <c r="Q56" s="144">
        <v>6.7000000000000002E-5</v>
      </c>
      <c r="R56" s="144">
        <v>6.7000000000000002E-5</v>
      </c>
      <c r="S56" s="144">
        <v>6.7000000000000002E-5</v>
      </c>
      <c r="T56" s="144">
        <v>6.7000000000000002E-5</v>
      </c>
      <c r="U56" s="144">
        <v>6.7000000000000002E-5</v>
      </c>
      <c r="V56" s="144">
        <v>6.7000000000000002E-5</v>
      </c>
      <c r="W56" s="144">
        <v>6.7000000000000002E-5</v>
      </c>
      <c r="X56" s="144">
        <v>6.7000000000000002E-5</v>
      </c>
      <c r="Y56" s="144">
        <v>6.7000000000000002E-5</v>
      </c>
      <c r="Z56" s="144">
        <v>6.7000000000000002E-5</v>
      </c>
      <c r="AA56" s="144">
        <v>6.7000000000000002E-5</v>
      </c>
      <c r="AB56" s="144">
        <v>6.7000000000000002E-5</v>
      </c>
      <c r="AC56" s="144">
        <v>6.7000000000000002E-5</v>
      </c>
      <c r="AD56" s="144">
        <v>6.7000000000000002E-5</v>
      </c>
      <c r="AE56" s="144">
        <v>6.7000000000000002E-5</v>
      </c>
      <c r="AF56" s="144">
        <v>6.7000000000000002E-5</v>
      </c>
      <c r="AG56" s="144">
        <v>6.7000000000000002E-5</v>
      </c>
      <c r="AH56" s="144">
        <v>6.7000000000000002E-5</v>
      </c>
      <c r="AI56" s="144">
        <v>6.7000000000000002E-5</v>
      </c>
      <c r="AJ56" s="144">
        <v>6.7000000000000002E-5</v>
      </c>
      <c r="AK56" s="144">
        <v>6.7000000000000002E-5</v>
      </c>
      <c r="AL56" s="145">
        <v>6.7000000000000002E-5</v>
      </c>
      <c r="AM56" s="144">
        <v>6.7000000000000002E-5</v>
      </c>
      <c r="AN56" s="144">
        <v>6.7000000000000002E-5</v>
      </c>
      <c r="AO56" s="144">
        <v>6.7000000000000002E-5</v>
      </c>
      <c r="AP56" s="145">
        <v>6.7000000000000002E-5</v>
      </c>
      <c r="AQ56" s="144"/>
      <c r="AR56" s="144"/>
      <c r="AS56" s="144"/>
      <c r="AT56" s="144"/>
      <c r="AU56" s="144"/>
      <c r="AV56" s="144"/>
      <c r="AW56" s="144"/>
      <c r="AX56" s="144"/>
      <c r="AY56" s="144"/>
      <c r="AZ56" s="144"/>
      <c r="BA56" s="144"/>
      <c r="BB56" s="144"/>
      <c r="BC56" s="144"/>
      <c r="BD56" s="144"/>
      <c r="BE56" s="145"/>
      <c r="BF56" s="144">
        <v>1.8</v>
      </c>
      <c r="BG56" s="144">
        <v>1.8</v>
      </c>
      <c r="BH56" s="144">
        <v>1.8</v>
      </c>
      <c r="BI56" s="144">
        <v>1.8</v>
      </c>
      <c r="BJ56" s="144">
        <v>1.8</v>
      </c>
      <c r="BK56" s="144">
        <v>1.8</v>
      </c>
      <c r="BL56" s="144">
        <v>1.8</v>
      </c>
      <c r="BM56" s="144">
        <v>1.8</v>
      </c>
      <c r="BN56" s="144">
        <v>1.8</v>
      </c>
      <c r="BO56" s="145">
        <v>1.8</v>
      </c>
      <c r="BP56" s="144">
        <v>1.8</v>
      </c>
      <c r="BQ56" s="144">
        <v>1.8</v>
      </c>
      <c r="BR56" s="144">
        <v>1.8</v>
      </c>
      <c r="BS56" s="144">
        <v>1.8</v>
      </c>
      <c r="BT56" s="183"/>
      <c r="BU56" s="144"/>
      <c r="BV56" s="144"/>
      <c r="BW56" s="144"/>
      <c r="BX56" s="144"/>
      <c r="BY56" s="144"/>
      <c r="BZ56" s="144"/>
      <c r="CA56" s="144"/>
      <c r="CB56" s="144"/>
      <c r="CC56" s="144"/>
      <c r="CD56" s="144"/>
      <c r="CE56" s="144"/>
      <c r="CF56" s="144"/>
      <c r="CG56" s="144"/>
      <c r="CH56" s="184"/>
    </row>
    <row r="57" spans="1:86">
      <c r="A57" s="143" t="s">
        <v>75</v>
      </c>
      <c r="B57" s="144">
        <v>1.2</v>
      </c>
      <c r="C57" s="144">
        <v>1.2</v>
      </c>
      <c r="D57" s="144">
        <v>1.2</v>
      </c>
      <c r="E57" s="144">
        <v>1.2</v>
      </c>
      <c r="F57" s="144">
        <v>1.2</v>
      </c>
      <c r="G57" s="144">
        <v>1.2</v>
      </c>
      <c r="H57" s="144">
        <v>1.2</v>
      </c>
      <c r="I57" s="144">
        <v>1.2</v>
      </c>
      <c r="J57" s="144">
        <v>1.2</v>
      </c>
      <c r="K57" s="144">
        <v>1.2</v>
      </c>
      <c r="L57" s="144">
        <v>1.2</v>
      </c>
      <c r="M57" s="144">
        <v>1.2</v>
      </c>
      <c r="N57" s="144">
        <v>1.2</v>
      </c>
      <c r="O57" s="144">
        <v>1.2</v>
      </c>
      <c r="P57" s="144">
        <v>1.2</v>
      </c>
      <c r="Q57" s="144">
        <v>1.2</v>
      </c>
      <c r="R57" s="144">
        <v>1.2</v>
      </c>
      <c r="S57" s="144">
        <v>1.2</v>
      </c>
      <c r="T57" s="144">
        <v>1.2</v>
      </c>
      <c r="U57" s="144">
        <v>1.2</v>
      </c>
      <c r="V57" s="144">
        <v>1.2</v>
      </c>
      <c r="W57" s="144">
        <v>1.2</v>
      </c>
      <c r="X57" s="144">
        <v>1.2</v>
      </c>
      <c r="Y57" s="144">
        <v>1.2</v>
      </c>
      <c r="Z57" s="144">
        <v>1.2</v>
      </c>
      <c r="AA57" s="144">
        <v>1.2</v>
      </c>
      <c r="AB57" s="144">
        <v>1.2</v>
      </c>
      <c r="AC57" s="144">
        <v>1.2</v>
      </c>
      <c r="AD57" s="144">
        <v>1.2</v>
      </c>
      <c r="AE57" s="144">
        <v>1.2</v>
      </c>
      <c r="AF57" s="144">
        <v>1.2</v>
      </c>
      <c r="AG57" s="144">
        <v>1.2</v>
      </c>
      <c r="AH57" s="144">
        <v>1.2</v>
      </c>
      <c r="AI57" s="144">
        <v>1.2</v>
      </c>
      <c r="AJ57" s="144">
        <v>1.2</v>
      </c>
      <c r="AK57" s="144">
        <v>1.2</v>
      </c>
      <c r="AL57" s="145">
        <v>1.2</v>
      </c>
      <c r="AM57" s="144">
        <v>1.2</v>
      </c>
      <c r="AN57" s="144">
        <v>1.2</v>
      </c>
      <c r="AO57" s="144">
        <v>1.2</v>
      </c>
      <c r="AP57" s="145">
        <v>1.2</v>
      </c>
      <c r="AQ57" s="144"/>
      <c r="AR57" s="144"/>
      <c r="AS57" s="144"/>
      <c r="AT57" s="144"/>
      <c r="AU57" s="144"/>
      <c r="AV57" s="144"/>
      <c r="AW57" s="144"/>
      <c r="AX57" s="144"/>
      <c r="AY57" s="144"/>
      <c r="AZ57" s="144"/>
      <c r="BA57" s="144"/>
      <c r="BB57" s="144"/>
      <c r="BC57" s="144"/>
      <c r="BD57" s="144"/>
      <c r="BE57" s="145"/>
      <c r="BF57" s="134"/>
      <c r="BG57" s="134"/>
      <c r="BH57" s="134"/>
      <c r="BI57" s="134"/>
      <c r="BJ57" s="134"/>
      <c r="BK57" s="134"/>
      <c r="BL57" s="134"/>
      <c r="BM57" s="134"/>
      <c r="BN57" s="134"/>
      <c r="BO57" s="142"/>
      <c r="BP57" s="134"/>
      <c r="BQ57" s="134"/>
      <c r="BR57" s="134"/>
      <c r="BS57" s="134"/>
      <c r="BT57" s="183">
        <v>1.9E-2</v>
      </c>
      <c r="BU57" s="144">
        <v>1.9E-2</v>
      </c>
      <c r="BV57" s="144">
        <v>1.9E-2</v>
      </c>
      <c r="BW57" s="144">
        <v>1.9E-2</v>
      </c>
      <c r="BX57" s="144">
        <v>1.9E-2</v>
      </c>
      <c r="BY57" s="144">
        <v>1.9E-2</v>
      </c>
      <c r="BZ57" s="144">
        <v>1.9E-2</v>
      </c>
      <c r="CA57" s="144">
        <v>1.9E-2</v>
      </c>
      <c r="CB57" s="144">
        <v>1.9E-2</v>
      </c>
      <c r="CC57" s="144">
        <v>1.9E-2</v>
      </c>
      <c r="CD57" s="144">
        <v>1.9E-2</v>
      </c>
      <c r="CE57" s="144">
        <v>1.9E-2</v>
      </c>
      <c r="CF57" s="144">
        <v>1.9E-2</v>
      </c>
      <c r="CG57" s="144">
        <v>1.9E-2</v>
      </c>
      <c r="CH57" s="184">
        <v>1.9E-2</v>
      </c>
    </row>
    <row r="58" spans="1:86">
      <c r="A58" s="143" t="s">
        <v>178</v>
      </c>
      <c r="B58" s="144">
        <v>0.15</v>
      </c>
      <c r="C58" s="144">
        <v>0.15</v>
      </c>
      <c r="D58" s="144">
        <v>0.15</v>
      </c>
      <c r="E58" s="144">
        <v>0.15</v>
      </c>
      <c r="F58" s="144">
        <v>0.15</v>
      </c>
      <c r="G58" s="144">
        <v>0.15</v>
      </c>
      <c r="H58" s="144">
        <v>0.15</v>
      </c>
      <c r="I58" s="144">
        <v>0.15</v>
      </c>
      <c r="J58" s="144">
        <v>0.15</v>
      </c>
      <c r="K58" s="144">
        <v>0.15</v>
      </c>
      <c r="L58" s="144">
        <v>0.15</v>
      </c>
      <c r="M58" s="144">
        <v>0.15</v>
      </c>
      <c r="N58" s="144">
        <v>0.15</v>
      </c>
      <c r="O58" s="144">
        <v>0.15</v>
      </c>
      <c r="P58" s="144">
        <v>0.15</v>
      </c>
      <c r="Q58" s="144">
        <v>0.15</v>
      </c>
      <c r="R58" s="144">
        <v>0.15</v>
      </c>
      <c r="S58" s="144">
        <v>0.15</v>
      </c>
      <c r="T58" s="144">
        <v>0.15</v>
      </c>
      <c r="U58" s="144">
        <v>0.15</v>
      </c>
      <c r="V58" s="144">
        <v>0.15</v>
      </c>
      <c r="W58" s="144">
        <v>0.15</v>
      </c>
      <c r="X58" s="144">
        <v>0.15</v>
      </c>
      <c r="Y58" s="144">
        <v>0.15</v>
      </c>
      <c r="Z58" s="144">
        <v>0.15</v>
      </c>
      <c r="AA58" s="144">
        <v>0.15</v>
      </c>
      <c r="AB58" s="144">
        <v>0.15</v>
      </c>
      <c r="AC58" s="144">
        <v>0.15</v>
      </c>
      <c r="AD58" s="144">
        <v>0.15</v>
      </c>
      <c r="AE58" s="144">
        <v>0.15</v>
      </c>
      <c r="AF58" s="144">
        <v>0.15</v>
      </c>
      <c r="AG58" s="144">
        <v>0.15</v>
      </c>
      <c r="AH58" s="144">
        <v>0.15</v>
      </c>
      <c r="AI58" s="144">
        <v>0.15</v>
      </c>
      <c r="AJ58" s="144">
        <v>0.15</v>
      </c>
      <c r="AK58" s="144">
        <v>0.15</v>
      </c>
      <c r="AL58" s="145">
        <v>0.15</v>
      </c>
      <c r="AM58" s="144">
        <v>0.15</v>
      </c>
      <c r="AN58" s="144">
        <v>0.15</v>
      </c>
      <c r="AO58" s="144">
        <v>0.15</v>
      </c>
      <c r="AP58" s="145">
        <v>0.15</v>
      </c>
      <c r="AQ58" s="144"/>
      <c r="AR58" s="144"/>
      <c r="AS58" s="144"/>
      <c r="AT58" s="144"/>
      <c r="AU58" s="144"/>
      <c r="AV58" s="144"/>
      <c r="AW58" s="144"/>
      <c r="AX58" s="144"/>
      <c r="AY58" s="144"/>
      <c r="AZ58" s="144"/>
      <c r="BA58" s="144"/>
      <c r="BB58" s="144"/>
      <c r="BC58" s="144"/>
      <c r="BD58" s="144"/>
      <c r="BE58" s="145"/>
      <c r="BF58" s="134"/>
      <c r="BG58" s="134"/>
      <c r="BH58" s="134"/>
      <c r="BI58" s="134"/>
      <c r="BJ58" s="134"/>
      <c r="BK58" s="134"/>
      <c r="BL58" s="134"/>
      <c r="BM58" s="134"/>
      <c r="BN58" s="134"/>
      <c r="BO58" s="142"/>
      <c r="BP58" s="134"/>
      <c r="BQ58" s="134"/>
      <c r="BR58" s="134"/>
      <c r="BS58" s="134"/>
      <c r="BT58" s="183"/>
      <c r="BU58" s="144"/>
      <c r="BV58" s="144"/>
      <c r="BW58" s="144"/>
      <c r="BX58" s="144"/>
      <c r="BY58" s="144"/>
      <c r="BZ58" s="144"/>
      <c r="CA58" s="144"/>
      <c r="CB58" s="144"/>
      <c r="CC58" s="144"/>
      <c r="CD58" s="144"/>
      <c r="CE58" s="144"/>
      <c r="CF58" s="144"/>
      <c r="CG58" s="144"/>
      <c r="CH58" s="184"/>
    </row>
    <row r="59" spans="1:86">
      <c r="A59" s="143" t="s">
        <v>77</v>
      </c>
      <c r="B59" s="144">
        <v>5.8E-4</v>
      </c>
      <c r="C59" s="144">
        <v>5.8E-4</v>
      </c>
      <c r="D59" s="144">
        <v>5.8E-4</v>
      </c>
      <c r="E59" s="144">
        <v>5.8E-4</v>
      </c>
      <c r="F59" s="144">
        <v>5.8E-4</v>
      </c>
      <c r="G59" s="144">
        <v>5.8E-4</v>
      </c>
      <c r="H59" s="144">
        <v>5.8E-4</v>
      </c>
      <c r="I59" s="144">
        <v>5.8E-4</v>
      </c>
      <c r="J59" s="144">
        <v>5.8E-4</v>
      </c>
      <c r="K59" s="144">
        <v>5.8E-4</v>
      </c>
      <c r="L59" s="144">
        <v>5.8E-4</v>
      </c>
      <c r="M59" s="144">
        <v>5.8E-4</v>
      </c>
      <c r="N59" s="144">
        <v>5.8E-4</v>
      </c>
      <c r="O59" s="144">
        <v>5.8E-4</v>
      </c>
      <c r="P59" s="144">
        <v>5.8E-4</v>
      </c>
      <c r="Q59" s="144">
        <v>5.8E-4</v>
      </c>
      <c r="R59" s="144">
        <v>5.8E-4</v>
      </c>
      <c r="S59" s="144">
        <v>5.8E-4</v>
      </c>
      <c r="T59" s="144">
        <v>5.8E-4</v>
      </c>
      <c r="U59" s="144">
        <v>5.8E-4</v>
      </c>
      <c r="V59" s="144">
        <v>5.8E-4</v>
      </c>
      <c r="W59" s="144">
        <v>5.8E-4</v>
      </c>
      <c r="X59" s="144">
        <v>5.8E-4</v>
      </c>
      <c r="Y59" s="144">
        <v>5.8E-4</v>
      </c>
      <c r="Z59" s="144">
        <v>5.8E-4</v>
      </c>
      <c r="AA59" s="144">
        <v>5.8E-4</v>
      </c>
      <c r="AB59" s="144">
        <v>5.8E-4</v>
      </c>
      <c r="AC59" s="144">
        <v>5.8E-4</v>
      </c>
      <c r="AD59" s="144">
        <v>5.8E-4</v>
      </c>
      <c r="AE59" s="144">
        <v>5.8E-4</v>
      </c>
      <c r="AF59" s="144">
        <v>5.8E-4</v>
      </c>
      <c r="AG59" s="144">
        <v>5.8E-4</v>
      </c>
      <c r="AH59" s="144">
        <v>5.8E-4</v>
      </c>
      <c r="AI59" s="144">
        <v>5.8E-4</v>
      </c>
      <c r="AJ59" s="144">
        <v>5.8E-4</v>
      </c>
      <c r="AK59" s="144">
        <v>5.8E-4</v>
      </c>
      <c r="AL59" s="145">
        <v>5.8E-4</v>
      </c>
      <c r="AM59" s="144">
        <v>5.8E-4</v>
      </c>
      <c r="AN59" s="144">
        <v>5.8E-4</v>
      </c>
      <c r="AO59" s="144">
        <v>5.8E-4</v>
      </c>
      <c r="AP59" s="145">
        <v>5.8E-4</v>
      </c>
      <c r="AQ59" s="144"/>
      <c r="AR59" s="144"/>
      <c r="AS59" s="144"/>
      <c r="AT59" s="144"/>
      <c r="AU59" s="144"/>
      <c r="AV59" s="144"/>
      <c r="AW59" s="144"/>
      <c r="AX59" s="144"/>
      <c r="AY59" s="144"/>
      <c r="AZ59" s="144"/>
      <c r="BA59" s="144"/>
      <c r="BB59" s="144"/>
      <c r="BC59" s="144"/>
      <c r="BD59" s="144"/>
      <c r="BE59" s="145"/>
      <c r="BF59" s="134"/>
      <c r="BG59" s="134"/>
      <c r="BH59" s="134"/>
      <c r="BI59" s="134"/>
      <c r="BJ59" s="134"/>
      <c r="BK59" s="134"/>
      <c r="BL59" s="134"/>
      <c r="BM59" s="134"/>
      <c r="BN59" s="134"/>
      <c r="BO59" s="142"/>
      <c r="BP59" s="134"/>
      <c r="BQ59" s="134"/>
      <c r="BR59" s="134"/>
      <c r="BS59" s="134"/>
      <c r="BT59" s="183"/>
      <c r="BU59" s="144"/>
      <c r="BV59" s="144"/>
      <c r="BW59" s="144"/>
      <c r="BX59" s="144"/>
      <c r="BY59" s="144"/>
      <c r="BZ59" s="144"/>
      <c r="CA59" s="144"/>
      <c r="CB59" s="144"/>
      <c r="CC59" s="144"/>
      <c r="CD59" s="144"/>
      <c r="CE59" s="144"/>
      <c r="CF59" s="144"/>
      <c r="CG59" s="144"/>
      <c r="CH59" s="184"/>
    </row>
    <row r="60" spans="1:86">
      <c r="A60" s="143" t="s">
        <v>78</v>
      </c>
      <c r="B60" s="144">
        <f t="shared" ref="B60:AL60" si="12">0.00049/(1-99.2%)</f>
        <v>6.1249999999999943E-2</v>
      </c>
      <c r="C60" s="144">
        <f t="shared" si="12"/>
        <v>6.1249999999999943E-2</v>
      </c>
      <c r="D60" s="144">
        <f t="shared" si="12"/>
        <v>6.1249999999999943E-2</v>
      </c>
      <c r="E60" s="144">
        <f t="shared" si="12"/>
        <v>6.1249999999999943E-2</v>
      </c>
      <c r="F60" s="144">
        <f t="shared" si="12"/>
        <v>6.1249999999999943E-2</v>
      </c>
      <c r="G60" s="144">
        <f t="shared" si="12"/>
        <v>6.1249999999999943E-2</v>
      </c>
      <c r="H60" s="144">
        <f t="shared" si="12"/>
        <v>6.1249999999999943E-2</v>
      </c>
      <c r="I60" s="144">
        <f t="shared" si="12"/>
        <v>6.1249999999999943E-2</v>
      </c>
      <c r="J60" s="144">
        <f t="shared" si="12"/>
        <v>6.1249999999999943E-2</v>
      </c>
      <c r="K60" s="144">
        <f t="shared" si="12"/>
        <v>6.1249999999999943E-2</v>
      </c>
      <c r="L60" s="144">
        <f t="shared" si="12"/>
        <v>6.1249999999999943E-2</v>
      </c>
      <c r="M60" s="144">
        <f t="shared" si="12"/>
        <v>6.1249999999999943E-2</v>
      </c>
      <c r="N60" s="144">
        <f t="shared" si="12"/>
        <v>6.1249999999999943E-2</v>
      </c>
      <c r="O60" s="144">
        <f t="shared" si="12"/>
        <v>6.1249999999999943E-2</v>
      </c>
      <c r="P60" s="144">
        <f t="shared" si="12"/>
        <v>6.1249999999999943E-2</v>
      </c>
      <c r="Q60" s="144">
        <f t="shared" si="12"/>
        <v>6.1249999999999943E-2</v>
      </c>
      <c r="R60" s="144">
        <f t="shared" si="12"/>
        <v>6.1249999999999943E-2</v>
      </c>
      <c r="S60" s="144">
        <f t="shared" si="12"/>
        <v>6.1249999999999943E-2</v>
      </c>
      <c r="T60" s="144">
        <f t="shared" si="12"/>
        <v>6.1249999999999943E-2</v>
      </c>
      <c r="U60" s="144">
        <f t="shared" si="12"/>
        <v>6.1249999999999943E-2</v>
      </c>
      <c r="V60" s="144">
        <f t="shared" si="12"/>
        <v>6.1249999999999943E-2</v>
      </c>
      <c r="W60" s="144">
        <f t="shared" si="12"/>
        <v>6.1249999999999943E-2</v>
      </c>
      <c r="X60" s="144">
        <f t="shared" si="12"/>
        <v>6.1249999999999943E-2</v>
      </c>
      <c r="Y60" s="144">
        <f t="shared" si="12"/>
        <v>6.1249999999999943E-2</v>
      </c>
      <c r="Z60" s="144">
        <f t="shared" si="12"/>
        <v>6.1249999999999943E-2</v>
      </c>
      <c r="AA60" s="144">
        <f t="shared" si="12"/>
        <v>6.1249999999999943E-2</v>
      </c>
      <c r="AB60" s="144">
        <f t="shared" si="12"/>
        <v>6.1249999999999943E-2</v>
      </c>
      <c r="AC60" s="144">
        <f t="shared" si="12"/>
        <v>6.1249999999999943E-2</v>
      </c>
      <c r="AD60" s="144">
        <f t="shared" si="12"/>
        <v>6.1249999999999943E-2</v>
      </c>
      <c r="AE60" s="144">
        <f t="shared" si="12"/>
        <v>6.1249999999999943E-2</v>
      </c>
      <c r="AF60" s="144">
        <f t="shared" si="12"/>
        <v>6.1249999999999943E-2</v>
      </c>
      <c r="AG60" s="144">
        <f t="shared" si="12"/>
        <v>6.1249999999999943E-2</v>
      </c>
      <c r="AH60" s="144">
        <f t="shared" si="12"/>
        <v>6.1249999999999943E-2</v>
      </c>
      <c r="AI60" s="144">
        <f t="shared" si="12"/>
        <v>6.1249999999999943E-2</v>
      </c>
      <c r="AJ60" s="144">
        <f t="shared" si="12"/>
        <v>6.1249999999999943E-2</v>
      </c>
      <c r="AK60" s="144">
        <f t="shared" si="12"/>
        <v>6.1249999999999943E-2</v>
      </c>
      <c r="AL60" s="145">
        <f t="shared" si="12"/>
        <v>6.1249999999999943E-2</v>
      </c>
      <c r="AM60" s="144">
        <v>3.5999999999999999E-3</v>
      </c>
      <c r="AN60" s="144">
        <f>0.00049/(1-99.2%)</f>
        <v>6.1249999999999943E-2</v>
      </c>
      <c r="AO60" s="144">
        <f>0.00049/(1-99.2%)</f>
        <v>6.1249999999999943E-2</v>
      </c>
      <c r="AP60" s="145">
        <f>0.00049/(1-99.2%)</f>
        <v>6.1249999999999943E-2</v>
      </c>
      <c r="AQ60" s="144">
        <v>3.0000000000000001E-3</v>
      </c>
      <c r="AR60" s="144">
        <v>3.0000000000000001E-3</v>
      </c>
      <c r="AS60" s="144">
        <v>3.0000000000000001E-3</v>
      </c>
      <c r="AT60" s="144">
        <v>3.0000000000000001E-3</v>
      </c>
      <c r="AU60" s="144">
        <v>6E-9</v>
      </c>
      <c r="AV60" s="144">
        <v>6E-9</v>
      </c>
      <c r="AW60" s="144">
        <v>6E-9</v>
      </c>
      <c r="AX60" s="144">
        <v>6E-9</v>
      </c>
      <c r="AY60" s="144">
        <v>6E-9</v>
      </c>
      <c r="AZ60" s="144">
        <v>6E-9</v>
      </c>
      <c r="BA60" s="144">
        <v>3.0000000000000001E-3</v>
      </c>
      <c r="BB60" s="144">
        <v>6E-9</v>
      </c>
      <c r="BC60" s="144">
        <v>6E-9</v>
      </c>
      <c r="BD60" s="144">
        <v>6E-9</v>
      </c>
      <c r="BE60" s="145">
        <v>6E-9</v>
      </c>
      <c r="BF60" s="144">
        <v>3.8000000000000002E-4</v>
      </c>
      <c r="BG60" s="144">
        <v>3.8000000000000002E-4</v>
      </c>
      <c r="BH60" s="144">
        <v>3.8000000000000002E-4</v>
      </c>
      <c r="BI60" s="144">
        <v>3.8000000000000002E-4</v>
      </c>
      <c r="BJ60" s="144">
        <v>3.8000000000000002E-4</v>
      </c>
      <c r="BK60" s="144">
        <v>3.8000000000000002E-4</v>
      </c>
      <c r="BL60" s="144">
        <v>3.8000000000000002E-4</v>
      </c>
      <c r="BM60" s="144">
        <v>3.8000000000000002E-4</v>
      </c>
      <c r="BN60" s="144">
        <v>3.8000000000000002E-4</v>
      </c>
      <c r="BO60" s="145">
        <v>3.8000000000000002E-4</v>
      </c>
      <c r="BP60" s="144">
        <v>3.8000000000000002E-4</v>
      </c>
      <c r="BQ60" s="144">
        <v>3.8000000000000002E-4</v>
      </c>
      <c r="BR60" s="144">
        <v>3.8000000000000002E-4</v>
      </c>
      <c r="BS60" s="144">
        <v>3.8000000000000002E-4</v>
      </c>
      <c r="BT60" s="183">
        <v>1.6000000000000001E-3</v>
      </c>
      <c r="BU60" s="144">
        <v>1.6000000000000001E-3</v>
      </c>
      <c r="BV60" s="144">
        <v>1.6000000000000001E-3</v>
      </c>
      <c r="BW60" s="144">
        <v>1.6000000000000001E-3</v>
      </c>
      <c r="BX60" s="144">
        <v>1.6000000000000001E-3</v>
      </c>
      <c r="BY60" s="144">
        <v>1.6000000000000001E-3</v>
      </c>
      <c r="BZ60" s="144">
        <v>1.6000000000000001E-3</v>
      </c>
      <c r="CA60" s="144">
        <v>1.6000000000000001E-3</v>
      </c>
      <c r="CB60" s="144">
        <v>1.6000000000000001E-3</v>
      </c>
      <c r="CC60" s="144">
        <v>1.6000000000000001E-3</v>
      </c>
      <c r="CD60" s="144">
        <v>1.6000000000000001E-3</v>
      </c>
      <c r="CE60" s="144">
        <v>1.6000000000000001E-3</v>
      </c>
      <c r="CF60" s="144">
        <v>1.6000000000000001E-3</v>
      </c>
      <c r="CG60" s="144">
        <v>1.6000000000000001E-3</v>
      </c>
      <c r="CH60" s="184">
        <v>1.6000000000000001E-3</v>
      </c>
    </row>
    <row r="61" spans="1:86">
      <c r="A61" s="143" t="s">
        <v>79</v>
      </c>
      <c r="B61" s="144">
        <f t="shared" ref="B61:AL61" si="13">0.000083/(1-99.2%)</f>
        <v>1.037499999999999E-2</v>
      </c>
      <c r="C61" s="144">
        <f t="shared" si="13"/>
        <v>1.037499999999999E-2</v>
      </c>
      <c r="D61" s="144">
        <f t="shared" si="13"/>
        <v>1.037499999999999E-2</v>
      </c>
      <c r="E61" s="144">
        <f t="shared" si="13"/>
        <v>1.037499999999999E-2</v>
      </c>
      <c r="F61" s="144">
        <f t="shared" si="13"/>
        <v>1.037499999999999E-2</v>
      </c>
      <c r="G61" s="144">
        <f t="shared" si="13"/>
        <v>1.037499999999999E-2</v>
      </c>
      <c r="H61" s="144">
        <f t="shared" si="13"/>
        <v>1.037499999999999E-2</v>
      </c>
      <c r="I61" s="144">
        <f t="shared" si="13"/>
        <v>1.037499999999999E-2</v>
      </c>
      <c r="J61" s="144">
        <f t="shared" si="13"/>
        <v>1.037499999999999E-2</v>
      </c>
      <c r="K61" s="144">
        <f t="shared" si="13"/>
        <v>1.037499999999999E-2</v>
      </c>
      <c r="L61" s="144">
        <f t="shared" si="13"/>
        <v>1.037499999999999E-2</v>
      </c>
      <c r="M61" s="144">
        <f t="shared" si="13"/>
        <v>1.037499999999999E-2</v>
      </c>
      <c r="N61" s="144">
        <f t="shared" si="13"/>
        <v>1.037499999999999E-2</v>
      </c>
      <c r="O61" s="144">
        <f t="shared" si="13"/>
        <v>1.037499999999999E-2</v>
      </c>
      <c r="P61" s="144">
        <f t="shared" si="13"/>
        <v>1.037499999999999E-2</v>
      </c>
      <c r="Q61" s="144">
        <f t="shared" si="13"/>
        <v>1.037499999999999E-2</v>
      </c>
      <c r="R61" s="144">
        <f t="shared" si="13"/>
        <v>1.037499999999999E-2</v>
      </c>
      <c r="S61" s="144">
        <f t="shared" si="13"/>
        <v>1.037499999999999E-2</v>
      </c>
      <c r="T61" s="144">
        <f t="shared" si="13"/>
        <v>1.037499999999999E-2</v>
      </c>
      <c r="U61" s="144">
        <f t="shared" si="13"/>
        <v>1.037499999999999E-2</v>
      </c>
      <c r="V61" s="144">
        <f t="shared" si="13"/>
        <v>1.037499999999999E-2</v>
      </c>
      <c r="W61" s="144">
        <f t="shared" si="13"/>
        <v>1.037499999999999E-2</v>
      </c>
      <c r="X61" s="144">
        <f t="shared" si="13"/>
        <v>1.037499999999999E-2</v>
      </c>
      <c r="Y61" s="144">
        <f t="shared" si="13"/>
        <v>1.037499999999999E-2</v>
      </c>
      <c r="Z61" s="144">
        <f t="shared" si="13"/>
        <v>1.037499999999999E-2</v>
      </c>
      <c r="AA61" s="144">
        <f t="shared" si="13"/>
        <v>1.037499999999999E-2</v>
      </c>
      <c r="AB61" s="144">
        <f t="shared" si="13"/>
        <v>1.037499999999999E-2</v>
      </c>
      <c r="AC61" s="144">
        <f t="shared" si="13"/>
        <v>1.037499999999999E-2</v>
      </c>
      <c r="AD61" s="144">
        <f t="shared" si="13"/>
        <v>1.037499999999999E-2</v>
      </c>
      <c r="AE61" s="144">
        <f t="shared" si="13"/>
        <v>1.037499999999999E-2</v>
      </c>
      <c r="AF61" s="144">
        <f t="shared" si="13"/>
        <v>1.037499999999999E-2</v>
      </c>
      <c r="AG61" s="144">
        <f t="shared" si="13"/>
        <v>1.037499999999999E-2</v>
      </c>
      <c r="AH61" s="144">
        <f t="shared" si="13"/>
        <v>1.037499999999999E-2</v>
      </c>
      <c r="AI61" s="144">
        <f t="shared" si="13"/>
        <v>1.037499999999999E-2</v>
      </c>
      <c r="AJ61" s="144">
        <f t="shared" si="13"/>
        <v>1.037499999999999E-2</v>
      </c>
      <c r="AK61" s="144">
        <f t="shared" si="13"/>
        <v>1.037499999999999E-2</v>
      </c>
      <c r="AL61" s="145">
        <f t="shared" si="13"/>
        <v>1.037499999999999E-2</v>
      </c>
      <c r="AM61" s="144">
        <v>1.2999999999999999E-4</v>
      </c>
      <c r="AN61" s="144">
        <f>0.000083/(1-99.2%)</f>
        <v>1.037499999999999E-2</v>
      </c>
      <c r="AO61" s="144">
        <f>0.000083/(1-99.2%)</f>
        <v>1.037499999999999E-2</v>
      </c>
      <c r="AP61" s="145">
        <f>0.000083/(1-99.2%)</f>
        <v>1.037499999999999E-2</v>
      </c>
      <c r="AQ61" s="144">
        <v>1.13E-4</v>
      </c>
      <c r="AR61" s="144">
        <v>1.13E-4</v>
      </c>
      <c r="AS61" s="144">
        <v>1.13E-4</v>
      </c>
      <c r="AT61" s="144">
        <v>1.13E-4</v>
      </c>
      <c r="AU61" s="144">
        <v>3E-9</v>
      </c>
      <c r="AV61" s="144">
        <v>3E-9</v>
      </c>
      <c r="AW61" s="144">
        <v>3E-9</v>
      </c>
      <c r="AX61" s="144">
        <v>3E-9</v>
      </c>
      <c r="AY61" s="144">
        <v>3E-9</v>
      </c>
      <c r="AZ61" s="144">
        <v>3E-9</v>
      </c>
      <c r="BA61" s="144">
        <v>1.13E-4</v>
      </c>
      <c r="BB61" s="144">
        <v>3E-9</v>
      </c>
      <c r="BC61" s="144">
        <v>3E-9</v>
      </c>
      <c r="BD61" s="144">
        <v>3E-9</v>
      </c>
      <c r="BE61" s="145">
        <v>3E-9</v>
      </c>
      <c r="BF61" s="144">
        <v>2.5999999999999998E-4</v>
      </c>
      <c r="BG61" s="144">
        <v>2.5999999999999998E-4</v>
      </c>
      <c r="BH61" s="144">
        <v>2.5999999999999998E-4</v>
      </c>
      <c r="BI61" s="144">
        <v>2.5999999999999998E-4</v>
      </c>
      <c r="BJ61" s="144">
        <v>2.5999999999999998E-4</v>
      </c>
      <c r="BK61" s="144">
        <v>2.5999999999999998E-4</v>
      </c>
      <c r="BL61" s="144">
        <v>2.5999999999999998E-4</v>
      </c>
      <c r="BM61" s="144">
        <v>2.5999999999999998E-4</v>
      </c>
      <c r="BN61" s="144">
        <v>2.5999999999999998E-4</v>
      </c>
      <c r="BO61" s="145">
        <v>2.5999999999999998E-4</v>
      </c>
      <c r="BP61" s="144">
        <v>2.5999999999999998E-4</v>
      </c>
      <c r="BQ61" s="144">
        <v>2.5999999999999998E-4</v>
      </c>
      <c r="BR61" s="144">
        <v>2.5999999999999998E-4</v>
      </c>
      <c r="BS61" s="144">
        <v>2.5999999999999998E-4</v>
      </c>
      <c r="BT61" s="183">
        <v>3.4999999999999999E-6</v>
      </c>
      <c r="BU61" s="144">
        <v>3.4999999999999999E-6</v>
      </c>
      <c r="BV61" s="144">
        <v>3.4999999999999999E-6</v>
      </c>
      <c r="BW61" s="144">
        <v>3.4999999999999999E-6</v>
      </c>
      <c r="BX61" s="144">
        <v>3.4999999999999999E-6</v>
      </c>
      <c r="BY61" s="144">
        <v>3.4999999999999999E-6</v>
      </c>
      <c r="BZ61" s="144">
        <v>3.4999999999999999E-6</v>
      </c>
      <c r="CA61" s="144">
        <v>3.4999999999999999E-6</v>
      </c>
      <c r="CB61" s="144">
        <v>3.4999999999999999E-6</v>
      </c>
      <c r="CC61" s="144">
        <v>3.4999999999999999E-6</v>
      </c>
      <c r="CD61" s="144">
        <v>3.4999999999999999E-6</v>
      </c>
      <c r="CE61" s="144">
        <v>3.4999999999999999E-6</v>
      </c>
      <c r="CF61" s="144">
        <v>3.4999999999999999E-6</v>
      </c>
      <c r="CG61" s="144">
        <v>3.4999999999999999E-6</v>
      </c>
      <c r="CH61" s="184">
        <v>3.4999999999999999E-6</v>
      </c>
    </row>
    <row r="62" spans="1:86">
      <c r="A62" s="143" t="s">
        <v>80</v>
      </c>
      <c r="B62" s="144">
        <v>2.0000000000000002E-5</v>
      </c>
      <c r="C62" s="144">
        <v>2.0000000000000002E-5</v>
      </c>
      <c r="D62" s="144">
        <v>2.0000000000000002E-5</v>
      </c>
      <c r="E62" s="144">
        <v>2.0000000000000002E-5</v>
      </c>
      <c r="F62" s="144">
        <v>2.0000000000000002E-5</v>
      </c>
      <c r="G62" s="144">
        <v>2.0000000000000002E-5</v>
      </c>
      <c r="H62" s="144">
        <v>2.0000000000000002E-5</v>
      </c>
      <c r="I62" s="144">
        <v>2.0000000000000002E-5</v>
      </c>
      <c r="J62" s="144">
        <v>2.0000000000000002E-5</v>
      </c>
      <c r="K62" s="144">
        <v>2.0000000000000002E-5</v>
      </c>
      <c r="L62" s="144">
        <v>2.0000000000000002E-5</v>
      </c>
      <c r="M62" s="144">
        <v>2.0000000000000002E-5</v>
      </c>
      <c r="N62" s="144">
        <v>2.0000000000000002E-5</v>
      </c>
      <c r="O62" s="144">
        <v>2.0000000000000002E-5</v>
      </c>
      <c r="P62" s="144">
        <v>2.0000000000000002E-5</v>
      </c>
      <c r="Q62" s="144">
        <v>2.0000000000000002E-5</v>
      </c>
      <c r="R62" s="144">
        <v>2.0000000000000002E-5</v>
      </c>
      <c r="S62" s="144">
        <v>2.0000000000000002E-5</v>
      </c>
      <c r="T62" s="144">
        <v>2.0000000000000002E-5</v>
      </c>
      <c r="U62" s="144">
        <v>2.0000000000000002E-5</v>
      </c>
      <c r="V62" s="144">
        <v>2.0000000000000002E-5</v>
      </c>
      <c r="W62" s="144">
        <v>2.0000000000000002E-5</v>
      </c>
      <c r="X62" s="144">
        <v>2.0000000000000002E-5</v>
      </c>
      <c r="Y62" s="144">
        <v>2.0000000000000002E-5</v>
      </c>
      <c r="Z62" s="144">
        <v>2.0000000000000002E-5</v>
      </c>
      <c r="AA62" s="144">
        <v>2.0000000000000002E-5</v>
      </c>
      <c r="AB62" s="144">
        <v>2.0000000000000002E-5</v>
      </c>
      <c r="AC62" s="144">
        <v>2.0000000000000002E-5</v>
      </c>
      <c r="AD62" s="144">
        <v>2.0000000000000002E-5</v>
      </c>
      <c r="AE62" s="144">
        <v>2.0000000000000002E-5</v>
      </c>
      <c r="AF62" s="144">
        <v>2.0000000000000002E-5</v>
      </c>
      <c r="AG62" s="144">
        <v>2.0000000000000002E-5</v>
      </c>
      <c r="AH62" s="144">
        <v>2.0000000000000002E-5</v>
      </c>
      <c r="AI62" s="144">
        <v>2.0000000000000002E-5</v>
      </c>
      <c r="AJ62" s="144">
        <v>2.0000000000000002E-5</v>
      </c>
      <c r="AK62" s="144">
        <v>2.0000000000000002E-5</v>
      </c>
      <c r="AL62" s="145">
        <v>2.0000000000000002E-5</v>
      </c>
      <c r="AM62" s="144">
        <v>2.0000000000000002E-5</v>
      </c>
      <c r="AN62" s="144">
        <v>2.0000000000000002E-5</v>
      </c>
      <c r="AO62" s="144">
        <v>2.0000000000000002E-5</v>
      </c>
      <c r="AP62" s="145">
        <v>2.0000000000000002E-5</v>
      </c>
      <c r="AQ62" s="144"/>
      <c r="AR62" s="144"/>
      <c r="AS62" s="144"/>
      <c r="AT62" s="144"/>
      <c r="AU62" s="144"/>
      <c r="AV62" s="144"/>
      <c r="AW62" s="144"/>
      <c r="AX62" s="144"/>
      <c r="AY62" s="144"/>
      <c r="AZ62" s="144"/>
      <c r="BA62" s="144"/>
      <c r="BB62" s="144"/>
      <c r="BC62" s="144"/>
      <c r="BD62" s="144"/>
      <c r="BE62" s="145"/>
      <c r="BF62" s="134"/>
      <c r="BG62" s="134"/>
      <c r="BH62" s="134"/>
      <c r="BI62" s="134"/>
      <c r="BJ62" s="134"/>
      <c r="BK62" s="134"/>
      <c r="BL62" s="134"/>
      <c r="BM62" s="134"/>
      <c r="BN62" s="134"/>
      <c r="BO62" s="142"/>
      <c r="BP62" s="134"/>
      <c r="BQ62" s="134"/>
      <c r="BR62" s="134"/>
      <c r="BS62" s="134"/>
      <c r="BT62" s="183"/>
      <c r="BU62" s="144"/>
      <c r="BV62" s="144"/>
      <c r="BW62" s="144"/>
      <c r="BX62" s="144"/>
      <c r="BY62" s="144"/>
      <c r="BZ62" s="144"/>
      <c r="CA62" s="144"/>
      <c r="CB62" s="144"/>
      <c r="CC62" s="144"/>
      <c r="CD62" s="144"/>
      <c r="CE62" s="144"/>
      <c r="CF62" s="144"/>
      <c r="CG62" s="144"/>
      <c r="CH62" s="184"/>
    </row>
    <row r="63" spans="1:86">
      <c r="A63" s="143" t="s">
        <v>81</v>
      </c>
      <c r="B63" s="144">
        <v>1.7000000000000001E-4</v>
      </c>
      <c r="C63" s="144">
        <v>1.7000000000000001E-4</v>
      </c>
      <c r="D63" s="144">
        <v>1.7000000000000001E-4</v>
      </c>
      <c r="E63" s="144">
        <v>1.7000000000000001E-4</v>
      </c>
      <c r="F63" s="144">
        <v>1.7000000000000001E-4</v>
      </c>
      <c r="G63" s="144">
        <v>1.7000000000000001E-4</v>
      </c>
      <c r="H63" s="144">
        <v>1.7000000000000001E-4</v>
      </c>
      <c r="I63" s="144">
        <v>1.7000000000000001E-4</v>
      </c>
      <c r="J63" s="144">
        <v>1.7000000000000001E-4</v>
      </c>
      <c r="K63" s="144">
        <v>1.7000000000000001E-4</v>
      </c>
      <c r="L63" s="144">
        <v>1.7000000000000001E-4</v>
      </c>
      <c r="M63" s="144">
        <v>1.7000000000000001E-4</v>
      </c>
      <c r="N63" s="144">
        <v>1.7000000000000001E-4</v>
      </c>
      <c r="O63" s="144">
        <v>1.7000000000000001E-4</v>
      </c>
      <c r="P63" s="144">
        <v>1.7000000000000001E-4</v>
      </c>
      <c r="Q63" s="144">
        <v>1.7000000000000001E-4</v>
      </c>
      <c r="R63" s="144">
        <v>1.7000000000000001E-4</v>
      </c>
      <c r="S63" s="144">
        <v>1.7000000000000001E-4</v>
      </c>
      <c r="T63" s="144">
        <v>1.7000000000000001E-4</v>
      </c>
      <c r="U63" s="144">
        <v>1.7000000000000001E-4</v>
      </c>
      <c r="V63" s="144">
        <v>1.7000000000000001E-4</v>
      </c>
      <c r="W63" s="144">
        <v>1.7000000000000001E-4</v>
      </c>
      <c r="X63" s="144">
        <v>1.7000000000000001E-4</v>
      </c>
      <c r="Y63" s="144">
        <v>1.7000000000000001E-4</v>
      </c>
      <c r="Z63" s="144">
        <v>1.7000000000000001E-4</v>
      </c>
      <c r="AA63" s="144">
        <v>1.7000000000000001E-4</v>
      </c>
      <c r="AB63" s="144">
        <v>1.7000000000000001E-4</v>
      </c>
      <c r="AC63" s="144">
        <v>1.7000000000000001E-4</v>
      </c>
      <c r="AD63" s="144">
        <v>1.7000000000000001E-4</v>
      </c>
      <c r="AE63" s="144">
        <v>1.7000000000000001E-4</v>
      </c>
      <c r="AF63" s="144">
        <v>1.7000000000000001E-4</v>
      </c>
      <c r="AG63" s="144">
        <v>1.7000000000000001E-4</v>
      </c>
      <c r="AH63" s="144">
        <v>1.7000000000000001E-4</v>
      </c>
      <c r="AI63" s="144">
        <v>1.7000000000000001E-4</v>
      </c>
      <c r="AJ63" s="144">
        <v>1.7000000000000001E-4</v>
      </c>
      <c r="AK63" s="144">
        <v>1.7000000000000001E-4</v>
      </c>
      <c r="AL63" s="145">
        <v>1.7000000000000001E-4</v>
      </c>
      <c r="AM63" s="144">
        <v>1.7000000000000001E-4</v>
      </c>
      <c r="AN63" s="144">
        <v>1.7000000000000001E-4</v>
      </c>
      <c r="AO63" s="144">
        <v>1.7000000000000001E-4</v>
      </c>
      <c r="AP63" s="145">
        <v>1.7000000000000001E-4</v>
      </c>
      <c r="AQ63" s="144"/>
      <c r="AR63" s="144"/>
      <c r="AS63" s="144"/>
      <c r="AT63" s="144"/>
      <c r="AU63" s="144"/>
      <c r="AV63" s="144"/>
      <c r="AW63" s="144"/>
      <c r="AX63" s="144"/>
      <c r="AY63" s="144"/>
      <c r="AZ63" s="144"/>
      <c r="BA63" s="144"/>
      <c r="BB63" s="144"/>
      <c r="BC63" s="144"/>
      <c r="BD63" s="144"/>
      <c r="BE63" s="145"/>
      <c r="BF63" s="134"/>
      <c r="BG63" s="134"/>
      <c r="BH63" s="134"/>
      <c r="BI63" s="134"/>
      <c r="BJ63" s="134"/>
      <c r="BK63" s="134"/>
      <c r="BL63" s="134"/>
      <c r="BM63" s="134"/>
      <c r="BN63" s="134"/>
      <c r="BO63" s="142"/>
      <c r="BP63" s="134"/>
      <c r="BQ63" s="134"/>
      <c r="BR63" s="134"/>
      <c r="BS63" s="134"/>
      <c r="BT63" s="183"/>
      <c r="BU63" s="144"/>
      <c r="BV63" s="144"/>
      <c r="BW63" s="144"/>
      <c r="BX63" s="144"/>
      <c r="BY63" s="144"/>
      <c r="BZ63" s="144"/>
      <c r="CA63" s="144"/>
      <c r="CB63" s="144"/>
      <c r="CC63" s="144"/>
      <c r="CD63" s="144"/>
      <c r="CE63" s="144"/>
      <c r="CF63" s="144"/>
      <c r="CG63" s="144"/>
      <c r="CH63" s="184"/>
    </row>
    <row r="64" spans="1:86">
      <c r="A64" s="143" t="s">
        <v>82</v>
      </c>
      <c r="B64" s="144">
        <v>3.4999999999999997E-5</v>
      </c>
      <c r="C64" s="144">
        <v>3.4999999999999997E-5</v>
      </c>
      <c r="D64" s="144">
        <v>3.4999999999999997E-5</v>
      </c>
      <c r="E64" s="144">
        <v>3.4999999999999997E-5</v>
      </c>
      <c r="F64" s="144">
        <v>3.4999999999999997E-5</v>
      </c>
      <c r="G64" s="144">
        <v>3.4999999999999997E-5</v>
      </c>
      <c r="H64" s="144">
        <v>3.4999999999999997E-5</v>
      </c>
      <c r="I64" s="144">
        <v>3.4999999999999997E-5</v>
      </c>
      <c r="J64" s="144">
        <v>3.4999999999999997E-5</v>
      </c>
      <c r="K64" s="144">
        <v>3.4999999999999997E-5</v>
      </c>
      <c r="L64" s="144">
        <v>3.4999999999999997E-5</v>
      </c>
      <c r="M64" s="144">
        <v>3.4999999999999997E-5</v>
      </c>
      <c r="N64" s="144">
        <v>3.4999999999999997E-5</v>
      </c>
      <c r="O64" s="144">
        <v>3.4999999999999997E-5</v>
      </c>
      <c r="P64" s="144">
        <v>3.4999999999999997E-5</v>
      </c>
      <c r="Q64" s="144">
        <v>3.4999999999999997E-5</v>
      </c>
      <c r="R64" s="144">
        <v>3.4999999999999997E-5</v>
      </c>
      <c r="S64" s="144">
        <v>3.4999999999999997E-5</v>
      </c>
      <c r="T64" s="144">
        <v>3.4999999999999997E-5</v>
      </c>
      <c r="U64" s="144">
        <v>3.4999999999999997E-5</v>
      </c>
      <c r="V64" s="144">
        <v>3.4999999999999997E-5</v>
      </c>
      <c r="W64" s="144">
        <v>3.4999999999999997E-5</v>
      </c>
      <c r="X64" s="144">
        <v>3.4999999999999997E-5</v>
      </c>
      <c r="Y64" s="144">
        <v>3.4999999999999997E-5</v>
      </c>
      <c r="Z64" s="144">
        <v>3.4999999999999997E-5</v>
      </c>
      <c r="AA64" s="144">
        <v>3.4999999999999997E-5</v>
      </c>
      <c r="AB64" s="144">
        <v>3.4999999999999997E-5</v>
      </c>
      <c r="AC64" s="144">
        <v>3.4999999999999997E-5</v>
      </c>
      <c r="AD64" s="144">
        <v>3.4999999999999997E-5</v>
      </c>
      <c r="AE64" s="144">
        <v>3.4999999999999997E-5</v>
      </c>
      <c r="AF64" s="144">
        <v>3.4999999999999997E-5</v>
      </c>
      <c r="AG64" s="144">
        <v>3.4999999999999997E-5</v>
      </c>
      <c r="AH64" s="144">
        <v>3.4999999999999997E-5</v>
      </c>
      <c r="AI64" s="144">
        <v>3.4999999999999997E-5</v>
      </c>
      <c r="AJ64" s="144">
        <v>3.4999999999999997E-5</v>
      </c>
      <c r="AK64" s="144">
        <v>3.4999999999999997E-5</v>
      </c>
      <c r="AL64" s="145">
        <v>3.4999999999999997E-5</v>
      </c>
      <c r="AM64" s="144">
        <v>3.4999999999999997E-5</v>
      </c>
      <c r="AN64" s="144">
        <v>3.4999999999999997E-5</v>
      </c>
      <c r="AO64" s="144">
        <v>3.4999999999999997E-5</v>
      </c>
      <c r="AP64" s="145">
        <v>3.4999999999999997E-5</v>
      </c>
      <c r="AQ64" s="144"/>
      <c r="AR64" s="144"/>
      <c r="AS64" s="144"/>
      <c r="AT64" s="144"/>
      <c r="AU64" s="144"/>
      <c r="AV64" s="144"/>
      <c r="AW64" s="144"/>
      <c r="AX64" s="144"/>
      <c r="AY64" s="144"/>
      <c r="AZ64" s="144"/>
      <c r="BA64" s="144"/>
      <c r="BB64" s="144"/>
      <c r="BC64" s="144"/>
      <c r="BD64" s="144"/>
      <c r="BE64" s="145"/>
      <c r="BF64" s="134"/>
      <c r="BG64" s="134"/>
      <c r="BH64" s="134"/>
      <c r="BI64" s="134"/>
      <c r="BJ64" s="134"/>
      <c r="BK64" s="134"/>
      <c r="BL64" s="134"/>
      <c r="BM64" s="134"/>
      <c r="BN64" s="134"/>
      <c r="BO64" s="142"/>
      <c r="BP64" s="134"/>
      <c r="BQ64" s="134"/>
      <c r="BR64" s="134"/>
      <c r="BS64" s="134"/>
      <c r="BT64" s="183"/>
      <c r="BU64" s="144"/>
      <c r="BV64" s="144"/>
      <c r="BW64" s="144"/>
      <c r="BX64" s="144"/>
      <c r="BY64" s="144"/>
      <c r="BZ64" s="144"/>
      <c r="CA64" s="144"/>
      <c r="CB64" s="144"/>
      <c r="CC64" s="144"/>
      <c r="CD64" s="144"/>
      <c r="CE64" s="144"/>
      <c r="CF64" s="144"/>
      <c r="CG64" s="144"/>
      <c r="CH64" s="184"/>
    </row>
    <row r="65" spans="1:86">
      <c r="A65" s="143" t="s">
        <v>84</v>
      </c>
      <c r="B65" s="144">
        <f t="shared" ref="B65:AL65" si="14">0.00028/(1-99.2%)</f>
        <v>3.4999999999999969E-2</v>
      </c>
      <c r="C65" s="144">
        <f t="shared" si="14"/>
        <v>3.4999999999999969E-2</v>
      </c>
      <c r="D65" s="144">
        <f t="shared" si="14"/>
        <v>3.4999999999999969E-2</v>
      </c>
      <c r="E65" s="144">
        <f t="shared" si="14"/>
        <v>3.4999999999999969E-2</v>
      </c>
      <c r="F65" s="144">
        <f t="shared" si="14"/>
        <v>3.4999999999999969E-2</v>
      </c>
      <c r="G65" s="144">
        <f t="shared" si="14"/>
        <v>3.4999999999999969E-2</v>
      </c>
      <c r="H65" s="144">
        <f t="shared" si="14"/>
        <v>3.4999999999999969E-2</v>
      </c>
      <c r="I65" s="144">
        <f t="shared" si="14"/>
        <v>3.4999999999999969E-2</v>
      </c>
      <c r="J65" s="144">
        <f t="shared" si="14"/>
        <v>3.4999999999999969E-2</v>
      </c>
      <c r="K65" s="144">
        <f t="shared" si="14"/>
        <v>3.4999999999999969E-2</v>
      </c>
      <c r="L65" s="144">
        <f t="shared" si="14"/>
        <v>3.4999999999999969E-2</v>
      </c>
      <c r="M65" s="144">
        <f t="shared" si="14"/>
        <v>3.4999999999999969E-2</v>
      </c>
      <c r="N65" s="144">
        <f t="shared" si="14"/>
        <v>3.4999999999999969E-2</v>
      </c>
      <c r="O65" s="144">
        <f t="shared" si="14"/>
        <v>3.4999999999999969E-2</v>
      </c>
      <c r="P65" s="144">
        <f t="shared" si="14"/>
        <v>3.4999999999999969E-2</v>
      </c>
      <c r="Q65" s="144">
        <f t="shared" si="14"/>
        <v>3.4999999999999969E-2</v>
      </c>
      <c r="R65" s="144">
        <f t="shared" si="14"/>
        <v>3.4999999999999969E-2</v>
      </c>
      <c r="S65" s="144">
        <f t="shared" si="14"/>
        <v>3.4999999999999969E-2</v>
      </c>
      <c r="T65" s="144">
        <f t="shared" si="14"/>
        <v>3.4999999999999969E-2</v>
      </c>
      <c r="U65" s="144">
        <f t="shared" si="14"/>
        <v>3.4999999999999969E-2</v>
      </c>
      <c r="V65" s="144">
        <f t="shared" si="14"/>
        <v>3.4999999999999969E-2</v>
      </c>
      <c r="W65" s="144">
        <f t="shared" si="14"/>
        <v>3.4999999999999969E-2</v>
      </c>
      <c r="X65" s="144">
        <f t="shared" si="14"/>
        <v>3.4999999999999969E-2</v>
      </c>
      <c r="Y65" s="144">
        <f t="shared" si="14"/>
        <v>3.4999999999999969E-2</v>
      </c>
      <c r="Z65" s="144">
        <f t="shared" si="14"/>
        <v>3.4999999999999969E-2</v>
      </c>
      <c r="AA65" s="144">
        <f t="shared" si="14"/>
        <v>3.4999999999999969E-2</v>
      </c>
      <c r="AB65" s="144">
        <f t="shared" si="14"/>
        <v>3.4999999999999969E-2</v>
      </c>
      <c r="AC65" s="144">
        <f t="shared" si="14"/>
        <v>3.4999999999999969E-2</v>
      </c>
      <c r="AD65" s="144">
        <f t="shared" si="14"/>
        <v>3.4999999999999969E-2</v>
      </c>
      <c r="AE65" s="144">
        <f t="shared" si="14"/>
        <v>3.4999999999999969E-2</v>
      </c>
      <c r="AF65" s="144">
        <f t="shared" si="14"/>
        <v>3.4999999999999969E-2</v>
      </c>
      <c r="AG65" s="144">
        <f t="shared" si="14"/>
        <v>3.4999999999999969E-2</v>
      </c>
      <c r="AH65" s="144">
        <f t="shared" si="14"/>
        <v>3.4999999999999969E-2</v>
      </c>
      <c r="AI65" s="144">
        <f t="shared" si="14"/>
        <v>3.4999999999999969E-2</v>
      </c>
      <c r="AJ65" s="144">
        <f t="shared" si="14"/>
        <v>3.4999999999999969E-2</v>
      </c>
      <c r="AK65" s="144">
        <f t="shared" si="14"/>
        <v>3.4999999999999969E-2</v>
      </c>
      <c r="AL65" s="145">
        <f t="shared" si="14"/>
        <v>3.4999999999999969E-2</v>
      </c>
      <c r="AM65" s="144">
        <v>2.5999999999999999E-2</v>
      </c>
      <c r="AN65" s="144">
        <f>0.00028/(1-99.2%)</f>
        <v>3.4999999999999969E-2</v>
      </c>
      <c r="AO65" s="144">
        <f>0.00028/(1-99.2%)</f>
        <v>3.4999999999999969E-2</v>
      </c>
      <c r="AP65" s="145">
        <f>0.00028/(1-99.2%)</f>
        <v>3.4999999999999969E-2</v>
      </c>
      <c r="AQ65" s="144">
        <v>8.4500000000000006E-2</v>
      </c>
      <c r="AR65" s="144">
        <v>8.4500000000000006E-2</v>
      </c>
      <c r="AS65" s="144">
        <v>8.4500000000000006E-2</v>
      </c>
      <c r="AT65" s="144">
        <v>8.4500000000000006E-2</v>
      </c>
      <c r="AU65" s="144">
        <v>3E-9</v>
      </c>
      <c r="AV65" s="144">
        <v>3E-9</v>
      </c>
      <c r="AW65" s="144">
        <v>3E-9</v>
      </c>
      <c r="AX65" s="144">
        <v>3E-9</v>
      </c>
      <c r="AY65" s="144">
        <v>3E-9</v>
      </c>
      <c r="AZ65" s="144">
        <v>3E-9</v>
      </c>
      <c r="BA65" s="144">
        <v>8.4500000000000006E-2</v>
      </c>
      <c r="BB65" s="144">
        <v>3E-9</v>
      </c>
      <c r="BC65" s="144">
        <v>3E-9</v>
      </c>
      <c r="BD65" s="144">
        <v>3E-9</v>
      </c>
      <c r="BE65" s="145">
        <v>3E-9</v>
      </c>
      <c r="BF65" s="144">
        <v>2.0999999999999999E-3</v>
      </c>
      <c r="BG65" s="144">
        <v>2.0999999999999999E-3</v>
      </c>
      <c r="BH65" s="144">
        <v>2.0999999999999999E-3</v>
      </c>
      <c r="BI65" s="144">
        <v>2.0999999999999999E-3</v>
      </c>
      <c r="BJ65" s="144">
        <v>2.0999999999999999E-3</v>
      </c>
      <c r="BK65" s="144">
        <v>2.0999999999999999E-3</v>
      </c>
      <c r="BL65" s="144">
        <v>2.0999999999999999E-3</v>
      </c>
      <c r="BM65" s="144">
        <v>2.0999999999999999E-3</v>
      </c>
      <c r="BN65" s="144">
        <v>2.0999999999999999E-3</v>
      </c>
      <c r="BO65" s="145">
        <v>2.0999999999999999E-3</v>
      </c>
      <c r="BP65" s="144">
        <v>2.0999999999999999E-3</v>
      </c>
      <c r="BQ65" s="144">
        <v>2.0999999999999999E-3</v>
      </c>
      <c r="BR65" s="144">
        <v>2.0999999999999999E-3</v>
      </c>
      <c r="BS65" s="144">
        <v>2.0999999999999999E-3</v>
      </c>
      <c r="BT65" s="183">
        <v>3.3000000000000003E-5</v>
      </c>
      <c r="BU65" s="144">
        <v>3.3000000000000003E-5</v>
      </c>
      <c r="BV65" s="144">
        <v>3.3000000000000003E-5</v>
      </c>
      <c r="BW65" s="144">
        <v>3.3000000000000003E-5</v>
      </c>
      <c r="BX65" s="144">
        <v>3.3000000000000003E-5</v>
      </c>
      <c r="BY65" s="144">
        <v>3.3000000000000003E-5</v>
      </c>
      <c r="BZ65" s="144">
        <v>3.3000000000000003E-5</v>
      </c>
      <c r="CA65" s="144">
        <v>3.3000000000000003E-5</v>
      </c>
      <c r="CB65" s="144">
        <v>3.3000000000000003E-5</v>
      </c>
      <c r="CC65" s="144">
        <v>3.3000000000000003E-5</v>
      </c>
      <c r="CD65" s="144">
        <v>3.3000000000000003E-5</v>
      </c>
      <c r="CE65" s="144">
        <v>3.3000000000000003E-5</v>
      </c>
      <c r="CF65" s="144">
        <v>3.3000000000000003E-5</v>
      </c>
      <c r="CG65" s="144">
        <v>3.3000000000000003E-5</v>
      </c>
      <c r="CH65" s="184">
        <v>3.3000000000000003E-5</v>
      </c>
    </row>
    <row r="66" spans="1:86">
      <c r="A66" s="143" t="s">
        <v>87</v>
      </c>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5"/>
      <c r="AM66" s="144"/>
      <c r="AN66" s="144"/>
      <c r="AO66" s="144"/>
      <c r="AP66" s="145"/>
      <c r="AQ66" s="144"/>
      <c r="AR66" s="144"/>
      <c r="AS66" s="144"/>
      <c r="AT66" s="144"/>
      <c r="AU66" s="144"/>
      <c r="AV66" s="144"/>
      <c r="AW66" s="144"/>
      <c r="AX66" s="144"/>
      <c r="AY66" s="144"/>
      <c r="AZ66" s="144"/>
      <c r="BA66" s="144"/>
      <c r="BB66" s="144"/>
      <c r="BC66" s="144"/>
      <c r="BD66" s="144"/>
      <c r="BE66" s="145"/>
      <c r="BF66" s="134"/>
      <c r="BG66" s="134"/>
      <c r="BH66" s="134"/>
      <c r="BI66" s="134"/>
      <c r="BJ66" s="134"/>
      <c r="BK66" s="134"/>
      <c r="BL66" s="134"/>
      <c r="BM66" s="134"/>
      <c r="BN66" s="134"/>
      <c r="BO66" s="142"/>
      <c r="BP66" s="134"/>
      <c r="BQ66" s="134"/>
      <c r="BR66" s="134"/>
      <c r="BS66" s="134"/>
      <c r="BT66" s="183">
        <v>5.1E-8</v>
      </c>
      <c r="BU66" s="144">
        <v>5.1E-8</v>
      </c>
      <c r="BV66" s="144">
        <v>5.1E-8</v>
      </c>
      <c r="BW66" s="144">
        <v>5.1E-8</v>
      </c>
      <c r="BX66" s="144">
        <v>5.1E-8</v>
      </c>
      <c r="BY66" s="144">
        <v>5.1E-8</v>
      </c>
      <c r="BZ66" s="144">
        <v>5.1E-8</v>
      </c>
      <c r="CA66" s="144">
        <v>5.1E-8</v>
      </c>
      <c r="CB66" s="144">
        <v>5.1E-8</v>
      </c>
      <c r="CC66" s="144">
        <v>5.1E-8</v>
      </c>
      <c r="CD66" s="144">
        <v>5.1E-8</v>
      </c>
      <c r="CE66" s="144">
        <v>5.1E-8</v>
      </c>
      <c r="CF66" s="144">
        <v>5.1E-8</v>
      </c>
      <c r="CG66" s="144">
        <v>5.1E-8</v>
      </c>
      <c r="CH66" s="184">
        <v>5.1E-8</v>
      </c>
    </row>
    <row r="67" spans="1:86">
      <c r="A67" s="143" t="s">
        <v>89</v>
      </c>
      <c r="B67" s="144">
        <v>1.5999999999999999E-5</v>
      </c>
      <c r="C67" s="144">
        <v>1.5999999999999999E-5</v>
      </c>
      <c r="D67" s="144">
        <v>1.5999999999999999E-5</v>
      </c>
      <c r="E67" s="144">
        <v>1.5999999999999999E-5</v>
      </c>
      <c r="F67" s="144">
        <v>1.5999999999999999E-5</v>
      </c>
      <c r="G67" s="144">
        <v>1.5999999999999999E-5</v>
      </c>
      <c r="H67" s="144">
        <v>1.5999999999999999E-5</v>
      </c>
      <c r="I67" s="144">
        <v>1.5999999999999999E-5</v>
      </c>
      <c r="J67" s="144">
        <v>1.5999999999999999E-5</v>
      </c>
      <c r="K67" s="144">
        <v>1.5999999999999999E-5</v>
      </c>
      <c r="L67" s="144">
        <v>1.5999999999999999E-5</v>
      </c>
      <c r="M67" s="144">
        <v>1.5999999999999999E-5</v>
      </c>
      <c r="N67" s="144">
        <v>1.5999999999999999E-5</v>
      </c>
      <c r="O67" s="144">
        <v>1.5999999999999999E-5</v>
      </c>
      <c r="P67" s="144">
        <v>1.5999999999999999E-5</v>
      </c>
      <c r="Q67" s="144">
        <v>1.5999999999999999E-5</v>
      </c>
      <c r="R67" s="144">
        <v>1.5999999999999999E-5</v>
      </c>
      <c r="S67" s="144">
        <v>1.5999999999999999E-5</v>
      </c>
      <c r="T67" s="144">
        <v>1.5999999999999999E-5</v>
      </c>
      <c r="U67" s="144">
        <v>1.5999999999999999E-5</v>
      </c>
      <c r="V67" s="144">
        <v>1.5999999999999999E-5</v>
      </c>
      <c r="W67" s="144">
        <v>1.5999999999999999E-5</v>
      </c>
      <c r="X67" s="144">
        <v>1.5999999999999999E-5</v>
      </c>
      <c r="Y67" s="144">
        <v>1.5999999999999999E-5</v>
      </c>
      <c r="Z67" s="144">
        <v>1.5999999999999999E-5</v>
      </c>
      <c r="AA67" s="144">
        <v>1.5999999999999999E-5</v>
      </c>
      <c r="AB67" s="144">
        <v>1.5999999999999999E-5</v>
      </c>
      <c r="AC67" s="144">
        <v>1.5999999999999999E-5</v>
      </c>
      <c r="AD67" s="144">
        <v>1.5999999999999999E-5</v>
      </c>
      <c r="AE67" s="144">
        <v>1.5999999999999999E-5</v>
      </c>
      <c r="AF67" s="144">
        <v>1.5999999999999999E-5</v>
      </c>
      <c r="AG67" s="144">
        <v>1.5999999999999999E-5</v>
      </c>
      <c r="AH67" s="144">
        <v>1.5999999999999999E-5</v>
      </c>
      <c r="AI67" s="144">
        <v>1.5999999999999999E-5</v>
      </c>
      <c r="AJ67" s="144">
        <v>1.5999999999999999E-5</v>
      </c>
      <c r="AK67" s="144">
        <v>1.5999999999999999E-5</v>
      </c>
      <c r="AL67" s="145">
        <v>1.5999999999999999E-5</v>
      </c>
      <c r="AM67" s="144">
        <v>1.5999999999999999E-5</v>
      </c>
      <c r="AN67" s="144">
        <v>1.5999999999999999E-5</v>
      </c>
      <c r="AO67" s="144">
        <v>1.5999999999999999E-5</v>
      </c>
      <c r="AP67" s="145">
        <v>1.5999999999999999E-5</v>
      </c>
      <c r="AQ67" s="144"/>
      <c r="AR67" s="144"/>
      <c r="AS67" s="144"/>
      <c r="AT67" s="144"/>
      <c r="AU67" s="144"/>
      <c r="AV67" s="144"/>
      <c r="AW67" s="144"/>
      <c r="AX67" s="144"/>
      <c r="AY67" s="144"/>
      <c r="AZ67" s="144"/>
      <c r="BA67" s="144"/>
      <c r="BB67" s="144"/>
      <c r="BC67" s="144"/>
      <c r="BD67" s="144"/>
      <c r="BE67" s="145"/>
      <c r="BF67" s="134"/>
      <c r="BG67" s="134"/>
      <c r="BH67" s="134"/>
      <c r="BI67" s="134"/>
      <c r="BJ67" s="134"/>
      <c r="BK67" s="134"/>
      <c r="BL67" s="134"/>
      <c r="BM67" s="134"/>
      <c r="BN67" s="134"/>
      <c r="BO67" s="142"/>
      <c r="BP67" s="134"/>
      <c r="BQ67" s="134"/>
      <c r="BR67" s="134"/>
      <c r="BS67" s="134"/>
      <c r="BT67" s="183">
        <v>5.1E-5</v>
      </c>
      <c r="BU67" s="144">
        <v>5.1E-5</v>
      </c>
      <c r="BV67" s="144">
        <v>5.1E-5</v>
      </c>
      <c r="BW67" s="144">
        <v>5.1E-5</v>
      </c>
      <c r="BX67" s="144">
        <v>5.1E-5</v>
      </c>
      <c r="BY67" s="144">
        <v>5.1E-5</v>
      </c>
      <c r="BZ67" s="144">
        <v>5.1E-5</v>
      </c>
      <c r="CA67" s="144">
        <v>5.1E-5</v>
      </c>
      <c r="CB67" s="144">
        <v>5.1E-5</v>
      </c>
      <c r="CC67" s="144">
        <v>5.1E-5</v>
      </c>
      <c r="CD67" s="144">
        <v>5.1E-5</v>
      </c>
      <c r="CE67" s="144">
        <v>5.1E-5</v>
      </c>
      <c r="CF67" s="144">
        <v>5.1E-5</v>
      </c>
      <c r="CG67" s="144">
        <v>5.1E-5</v>
      </c>
      <c r="CH67" s="184">
        <v>5.1E-5</v>
      </c>
    </row>
    <row r="68" spans="1:86">
      <c r="A68" s="143" t="s">
        <v>90</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5"/>
      <c r="AM68" s="144"/>
      <c r="AN68" s="144"/>
      <c r="AO68" s="144"/>
      <c r="AP68" s="145"/>
      <c r="AQ68" s="144">
        <v>9.4599999999999997E-3</v>
      </c>
      <c r="AR68" s="144">
        <v>9.4599999999999997E-3</v>
      </c>
      <c r="AS68" s="144">
        <v>9.4599999999999997E-3</v>
      </c>
      <c r="AT68" s="144">
        <v>9.4599999999999997E-3</v>
      </c>
      <c r="AU68" s="144"/>
      <c r="AV68" s="144"/>
      <c r="AW68" s="144"/>
      <c r="AX68" s="144"/>
      <c r="AY68" s="144"/>
      <c r="AZ68" s="144"/>
      <c r="BA68" s="144">
        <v>9.4599999999999997E-3</v>
      </c>
      <c r="BB68" s="144"/>
      <c r="BC68" s="144"/>
      <c r="BD68" s="144"/>
      <c r="BE68" s="145"/>
      <c r="BF68" s="134"/>
      <c r="BG68" s="134"/>
      <c r="BH68" s="134"/>
      <c r="BI68" s="134"/>
      <c r="BJ68" s="134"/>
      <c r="BK68" s="134"/>
      <c r="BL68" s="134"/>
      <c r="BM68" s="134"/>
      <c r="BN68" s="134"/>
      <c r="BO68" s="142"/>
      <c r="BP68" s="134"/>
      <c r="BQ68" s="134"/>
      <c r="BR68" s="134"/>
      <c r="BS68" s="134"/>
      <c r="BT68" s="183">
        <v>2.6999999999999999E-5</v>
      </c>
      <c r="BU68" s="144">
        <v>2.6999999999999999E-5</v>
      </c>
      <c r="BV68" s="144">
        <v>2.6999999999999999E-5</v>
      </c>
      <c r="BW68" s="144">
        <v>2.6999999999999999E-5</v>
      </c>
      <c r="BX68" s="144">
        <v>2.6999999999999999E-5</v>
      </c>
      <c r="BY68" s="144">
        <v>2.6999999999999999E-5</v>
      </c>
      <c r="BZ68" s="144">
        <v>2.6999999999999999E-5</v>
      </c>
      <c r="CA68" s="144">
        <v>2.6999999999999999E-5</v>
      </c>
      <c r="CB68" s="144">
        <v>2.6999999999999999E-5</v>
      </c>
      <c r="CC68" s="144">
        <v>2.6999999999999999E-5</v>
      </c>
      <c r="CD68" s="144">
        <v>2.6999999999999999E-5</v>
      </c>
      <c r="CE68" s="144">
        <v>2.6999999999999999E-5</v>
      </c>
      <c r="CF68" s="144">
        <v>2.6999999999999999E-5</v>
      </c>
      <c r="CG68" s="144">
        <v>2.6999999999999999E-5</v>
      </c>
      <c r="CH68" s="184">
        <v>2.6999999999999999E-5</v>
      </c>
    </row>
    <row r="69" spans="1:86">
      <c r="A69" s="143" t="s">
        <v>179</v>
      </c>
      <c r="B69" s="144">
        <f>2.08*1000</f>
        <v>2080</v>
      </c>
      <c r="C69" s="144">
        <f>2.08*1000</f>
        <v>2080</v>
      </c>
      <c r="D69" s="144">
        <f>2.08*1000</f>
        <v>2080</v>
      </c>
      <c r="E69" s="144">
        <f>2.08*1000</f>
        <v>2080</v>
      </c>
      <c r="F69" s="144">
        <f>2.08*1000</f>
        <v>2080</v>
      </c>
      <c r="G69" s="144">
        <f t="shared" ref="G69:BN69" si="15">G104</f>
        <v>2.0757999999999997E-5</v>
      </c>
      <c r="H69" s="144">
        <f t="shared" si="15"/>
        <v>2.0757999999999997E-5</v>
      </c>
      <c r="I69" s="144">
        <f>2.4*1000</f>
        <v>2400</v>
      </c>
      <c r="J69" s="144">
        <f>2.4*1000</f>
        <v>2400</v>
      </c>
      <c r="K69" s="144">
        <f>2.4*1000</f>
        <v>2400</v>
      </c>
      <c r="L69" s="144">
        <f>2.4*1000</f>
        <v>2400</v>
      </c>
      <c r="M69" s="144">
        <f>2.4*1000</f>
        <v>2400</v>
      </c>
      <c r="N69" s="144">
        <f t="shared" si="15"/>
        <v>2.0757999999999997E-5</v>
      </c>
      <c r="O69" s="144">
        <f t="shared" si="15"/>
        <v>2.0757999999999997E-5</v>
      </c>
      <c r="P69" s="144">
        <f t="shared" si="15"/>
        <v>2.0757999999999997E-5</v>
      </c>
      <c r="Q69" s="144">
        <f t="shared" si="15"/>
        <v>2.0757999999999997E-5</v>
      </c>
      <c r="R69" s="144">
        <f t="shared" si="15"/>
        <v>2.0757999999999997E-5</v>
      </c>
      <c r="S69" s="144">
        <f t="shared" si="15"/>
        <v>2.0757999999999997E-5</v>
      </c>
      <c r="T69" s="144">
        <f t="shared" si="15"/>
        <v>2.0757999999999997E-5</v>
      </c>
      <c r="U69" s="144">
        <f t="shared" si="15"/>
        <v>2.0757999999999997E-5</v>
      </c>
      <c r="V69" s="144">
        <f t="shared" si="15"/>
        <v>2.0757999999999997E-5</v>
      </c>
      <c r="W69" s="144">
        <f t="shared" si="15"/>
        <v>2.0757999999999997E-5</v>
      </c>
      <c r="X69" s="144">
        <f t="shared" si="15"/>
        <v>2.0757999999999997E-5</v>
      </c>
      <c r="Y69" s="144">
        <f t="shared" si="15"/>
        <v>2.0757999999999997E-5</v>
      </c>
      <c r="Z69" s="144">
        <f t="shared" si="15"/>
        <v>2.0757999999999997E-5</v>
      </c>
      <c r="AA69" s="144">
        <f t="shared" si="15"/>
        <v>2.0757999999999997E-5</v>
      </c>
      <c r="AB69" s="144">
        <f t="shared" si="15"/>
        <v>2.0757999999999997E-5</v>
      </c>
      <c r="AC69" s="144">
        <f t="shared" si="15"/>
        <v>2.0757999999999997E-5</v>
      </c>
      <c r="AD69" s="144">
        <f t="shared" si="15"/>
        <v>2.0757999999999997E-5</v>
      </c>
      <c r="AE69" s="144">
        <f t="shared" si="15"/>
        <v>2.0757999999999997E-5</v>
      </c>
      <c r="AF69" s="144">
        <f t="shared" si="15"/>
        <v>2.0757999999999997E-5</v>
      </c>
      <c r="AG69" s="144">
        <f t="shared" si="15"/>
        <v>2.0757999999999997E-5</v>
      </c>
      <c r="AH69" s="144">
        <f t="shared" si="15"/>
        <v>2.0757999999999997E-5</v>
      </c>
      <c r="AI69" s="144">
        <f t="shared" si="15"/>
        <v>2.0757999999999997E-5</v>
      </c>
      <c r="AJ69" s="144">
        <f t="shared" si="15"/>
        <v>2.0757999999999997E-5</v>
      </c>
      <c r="AK69" s="144">
        <f t="shared" si="15"/>
        <v>2.0757999999999997E-5</v>
      </c>
      <c r="AL69" s="145">
        <f t="shared" si="15"/>
        <v>2.0757999999999997E-5</v>
      </c>
      <c r="AM69" s="144">
        <f t="shared" si="15"/>
        <v>0.16180335800000001</v>
      </c>
      <c r="AN69" s="144">
        <f t="shared" si="15"/>
        <v>3.1816357999999996E-2</v>
      </c>
      <c r="AO69" s="144">
        <f t="shared" si="15"/>
        <v>3.1816357999999996E-2</v>
      </c>
      <c r="AP69" s="145">
        <f t="shared" si="15"/>
        <v>1.1109220000000001E-3</v>
      </c>
      <c r="AQ69" s="144">
        <f t="shared" si="15"/>
        <v>1.2999999999999999E-3</v>
      </c>
      <c r="AR69" s="144">
        <f t="shared" si="15"/>
        <v>1.2999999999999999E-3</v>
      </c>
      <c r="AS69" s="144">
        <f t="shared" si="15"/>
        <v>1.2999999999999999E-3</v>
      </c>
      <c r="AT69" s="144">
        <f t="shared" si="15"/>
        <v>1.2999999999999999E-3</v>
      </c>
      <c r="AU69" s="144">
        <f t="shared" si="15"/>
        <v>1.1905760999999999E-3</v>
      </c>
      <c r="AV69" s="144">
        <f t="shared" si="15"/>
        <v>1.1905760999999999E-3</v>
      </c>
      <c r="AW69" s="144">
        <f t="shared" si="15"/>
        <v>1.1905760999999999E-3</v>
      </c>
      <c r="AX69" s="144">
        <f t="shared" si="15"/>
        <v>1.1905760999999999E-3</v>
      </c>
      <c r="AY69" s="144">
        <v>3.3E-3</v>
      </c>
      <c r="AZ69" s="144">
        <v>3.3E-3</v>
      </c>
      <c r="BA69" s="144">
        <f t="shared" si="15"/>
        <v>1.2999999999999999E-3</v>
      </c>
      <c r="BB69" s="144">
        <f t="shared" si="15"/>
        <v>1.1905760999999999E-3</v>
      </c>
      <c r="BC69" s="144">
        <f t="shared" si="15"/>
        <v>1.1905760999999999E-3</v>
      </c>
      <c r="BD69" s="144">
        <f t="shared" si="15"/>
        <v>3.3E-3</v>
      </c>
      <c r="BE69" s="145">
        <f t="shared" si="15"/>
        <v>1.1905760999999999E-3</v>
      </c>
      <c r="BF69" s="144">
        <f t="shared" si="15"/>
        <v>6.9819999999999995E-4</v>
      </c>
      <c r="BG69" s="144">
        <f t="shared" si="15"/>
        <v>6.9819999999999995E-4</v>
      </c>
      <c r="BH69" s="144">
        <f t="shared" si="15"/>
        <v>6.9819999999999995E-4</v>
      </c>
      <c r="BI69" s="144">
        <f t="shared" si="15"/>
        <v>6.9819999999999995E-4</v>
      </c>
      <c r="BJ69" s="144">
        <f t="shared" si="15"/>
        <v>6.9819999999999995E-4</v>
      </c>
      <c r="BK69" s="144">
        <f t="shared" si="15"/>
        <v>6.9819999999999995E-4</v>
      </c>
      <c r="BL69" s="144">
        <f t="shared" si="15"/>
        <v>6.9819999999999995E-4</v>
      </c>
      <c r="BM69" s="144">
        <f t="shared" si="15"/>
        <v>6.9819999999999995E-4</v>
      </c>
      <c r="BN69" s="144">
        <f t="shared" si="15"/>
        <v>6.9819999999999995E-4</v>
      </c>
      <c r="BO69" s="145">
        <f t="shared" ref="BO69:CH69" si="16">BO104</f>
        <v>6.9819999999999995E-4</v>
      </c>
      <c r="BP69" s="144">
        <f t="shared" si="16"/>
        <v>6.9819999999999995E-4</v>
      </c>
      <c r="BQ69" s="144">
        <f t="shared" si="16"/>
        <v>6.9819999999999995E-4</v>
      </c>
      <c r="BR69" s="144">
        <f t="shared" si="16"/>
        <v>6.9819999999999995E-4</v>
      </c>
      <c r="BS69" s="145">
        <f t="shared" si="16"/>
        <v>6.9819999999999995E-4</v>
      </c>
      <c r="BT69" s="144">
        <f t="shared" si="16"/>
        <v>1.2664069260000002E-4</v>
      </c>
      <c r="BU69" s="144">
        <f t="shared" si="16"/>
        <v>1.2664069260000002E-4</v>
      </c>
      <c r="BV69" s="144">
        <f t="shared" si="16"/>
        <v>1.2664069260000002E-4</v>
      </c>
      <c r="BW69" s="144">
        <f t="shared" si="16"/>
        <v>1.2664069260000002E-4</v>
      </c>
      <c r="BX69" s="144">
        <f t="shared" si="16"/>
        <v>1.2664069260000002E-4</v>
      </c>
      <c r="BY69" s="144">
        <f t="shared" si="16"/>
        <v>1.2664069260000002E-4</v>
      </c>
      <c r="BZ69" s="144">
        <f t="shared" si="16"/>
        <v>1.2664069260000002E-4</v>
      </c>
      <c r="CA69" s="144">
        <f t="shared" si="16"/>
        <v>1.2664069260000002E-4</v>
      </c>
      <c r="CB69" s="144">
        <f t="shared" si="16"/>
        <v>1.2664069260000002E-4</v>
      </c>
      <c r="CC69" s="144">
        <f t="shared" si="16"/>
        <v>1.2664069260000002E-4</v>
      </c>
      <c r="CD69" s="144">
        <f t="shared" si="16"/>
        <v>1.2664069260000002E-4</v>
      </c>
      <c r="CE69" s="144">
        <f t="shared" si="16"/>
        <v>1.2664069260000002E-4</v>
      </c>
      <c r="CF69" s="144">
        <f t="shared" si="16"/>
        <v>1.2664069260000002E-4</v>
      </c>
      <c r="CG69" s="144">
        <f t="shared" si="16"/>
        <v>1.2664069260000002E-4</v>
      </c>
      <c r="CH69" s="184">
        <f t="shared" si="16"/>
        <v>1.2664069260000002E-4</v>
      </c>
    </row>
    <row r="70" spans="1:86">
      <c r="A70" s="143" t="s">
        <v>91</v>
      </c>
      <c r="B70" s="144">
        <v>3.8000000000000002E-4</v>
      </c>
      <c r="C70" s="144">
        <v>3.8000000000000002E-4</v>
      </c>
      <c r="D70" s="144">
        <v>3.8000000000000002E-4</v>
      </c>
      <c r="E70" s="144">
        <v>3.8000000000000002E-4</v>
      </c>
      <c r="F70" s="144">
        <v>3.8000000000000002E-4</v>
      </c>
      <c r="G70" s="144">
        <v>3.8000000000000002E-4</v>
      </c>
      <c r="H70" s="144">
        <v>3.8000000000000002E-4</v>
      </c>
      <c r="I70" s="144">
        <v>3.8000000000000002E-4</v>
      </c>
      <c r="J70" s="144">
        <v>3.8000000000000002E-4</v>
      </c>
      <c r="K70" s="144">
        <v>3.8000000000000002E-4</v>
      </c>
      <c r="L70" s="144">
        <v>3.8000000000000002E-4</v>
      </c>
      <c r="M70" s="144">
        <v>3.8000000000000002E-4</v>
      </c>
      <c r="N70" s="144">
        <v>3.8000000000000002E-4</v>
      </c>
      <c r="O70" s="144">
        <v>3.8000000000000002E-4</v>
      </c>
      <c r="P70" s="144">
        <v>3.8000000000000002E-4</v>
      </c>
      <c r="Q70" s="144">
        <v>3.8000000000000002E-4</v>
      </c>
      <c r="R70" s="144">
        <v>3.8000000000000002E-4</v>
      </c>
      <c r="S70" s="144">
        <v>3.8000000000000002E-4</v>
      </c>
      <c r="T70" s="144">
        <v>3.8000000000000002E-4</v>
      </c>
      <c r="U70" s="144">
        <v>3.8000000000000002E-4</v>
      </c>
      <c r="V70" s="144">
        <v>3.8000000000000002E-4</v>
      </c>
      <c r="W70" s="144">
        <v>3.8000000000000002E-4</v>
      </c>
      <c r="X70" s="144">
        <v>3.8000000000000002E-4</v>
      </c>
      <c r="Y70" s="144">
        <v>3.8000000000000002E-4</v>
      </c>
      <c r="Z70" s="144">
        <v>3.8000000000000002E-4</v>
      </c>
      <c r="AA70" s="144">
        <v>3.8000000000000002E-4</v>
      </c>
      <c r="AB70" s="144">
        <v>3.8000000000000002E-4</v>
      </c>
      <c r="AC70" s="144">
        <v>3.8000000000000002E-4</v>
      </c>
      <c r="AD70" s="144">
        <v>3.8000000000000002E-4</v>
      </c>
      <c r="AE70" s="144">
        <v>3.8000000000000002E-4</v>
      </c>
      <c r="AF70" s="144">
        <v>3.8000000000000002E-4</v>
      </c>
      <c r="AG70" s="144">
        <v>3.8000000000000002E-4</v>
      </c>
      <c r="AH70" s="144">
        <v>3.8000000000000002E-4</v>
      </c>
      <c r="AI70" s="144">
        <v>3.8000000000000002E-4</v>
      </c>
      <c r="AJ70" s="144">
        <v>3.8000000000000002E-4</v>
      </c>
      <c r="AK70" s="144">
        <v>3.8000000000000002E-4</v>
      </c>
      <c r="AL70" s="145">
        <v>3.8000000000000002E-4</v>
      </c>
      <c r="AM70" s="144">
        <v>3.8000000000000002E-4</v>
      </c>
      <c r="AN70" s="144">
        <v>3.8000000000000002E-4</v>
      </c>
      <c r="AO70" s="144">
        <v>3.8000000000000002E-4</v>
      </c>
      <c r="AP70" s="145">
        <v>3.8000000000000002E-4</v>
      </c>
      <c r="AQ70" s="144"/>
      <c r="AR70" s="144"/>
      <c r="AS70" s="144"/>
      <c r="AT70" s="144"/>
      <c r="AU70" s="144"/>
      <c r="AV70" s="144"/>
      <c r="AW70" s="144"/>
      <c r="AX70" s="144"/>
      <c r="AY70" s="144"/>
      <c r="AZ70" s="144"/>
      <c r="BA70" s="144"/>
      <c r="BB70" s="144"/>
      <c r="BC70" s="144"/>
      <c r="BD70" s="144"/>
      <c r="BE70" s="145"/>
      <c r="BF70" s="134"/>
      <c r="BG70" s="134"/>
      <c r="BH70" s="134"/>
      <c r="BI70" s="134"/>
      <c r="BJ70" s="134"/>
      <c r="BK70" s="134"/>
      <c r="BL70" s="134"/>
      <c r="BM70" s="134"/>
      <c r="BN70" s="134"/>
      <c r="BO70" s="142"/>
      <c r="BP70" s="134"/>
      <c r="BQ70" s="134"/>
      <c r="BR70" s="134"/>
      <c r="BS70" s="134"/>
      <c r="BT70" s="183">
        <v>3.1999999999999999E-5</v>
      </c>
      <c r="BU70" s="144">
        <v>3.1999999999999999E-5</v>
      </c>
      <c r="BV70" s="144">
        <v>3.1999999999999999E-5</v>
      </c>
      <c r="BW70" s="144">
        <v>3.1999999999999999E-5</v>
      </c>
      <c r="BX70" s="144">
        <v>3.1999999999999999E-5</v>
      </c>
      <c r="BY70" s="144">
        <v>3.1999999999999999E-5</v>
      </c>
      <c r="BZ70" s="144">
        <v>3.1999999999999999E-5</v>
      </c>
      <c r="CA70" s="144">
        <v>3.1999999999999999E-5</v>
      </c>
      <c r="CB70" s="144">
        <v>3.1999999999999999E-5</v>
      </c>
      <c r="CC70" s="144">
        <v>3.1999999999999999E-5</v>
      </c>
      <c r="CD70" s="144">
        <v>3.1999999999999999E-5</v>
      </c>
      <c r="CE70" s="144">
        <v>3.1999999999999999E-5</v>
      </c>
      <c r="CF70" s="144">
        <v>3.1999999999999999E-5</v>
      </c>
      <c r="CG70" s="144">
        <v>3.1999999999999999E-5</v>
      </c>
      <c r="CH70" s="184">
        <v>3.1999999999999999E-5</v>
      </c>
    </row>
    <row r="71" spans="1:86">
      <c r="A71" s="143" t="s">
        <v>93</v>
      </c>
      <c r="B71" s="144">
        <v>1.2999999999999999E-3</v>
      </c>
      <c r="C71" s="144">
        <v>1.2999999999999999E-3</v>
      </c>
      <c r="D71" s="144">
        <v>1.2999999999999999E-3</v>
      </c>
      <c r="E71" s="144">
        <v>1.2999999999999999E-3</v>
      </c>
      <c r="F71" s="144">
        <v>1.2999999999999999E-3</v>
      </c>
      <c r="G71" s="144">
        <v>1.2999999999999999E-3</v>
      </c>
      <c r="H71" s="144">
        <v>1.2999999999999999E-3</v>
      </c>
      <c r="I71" s="144">
        <v>1.2999999999999999E-3</v>
      </c>
      <c r="J71" s="144">
        <v>1.2999999999999999E-3</v>
      </c>
      <c r="K71" s="144">
        <v>1.2999999999999999E-3</v>
      </c>
      <c r="L71" s="144">
        <v>1.2999999999999999E-3</v>
      </c>
      <c r="M71" s="144">
        <v>1.2999999999999999E-3</v>
      </c>
      <c r="N71" s="144">
        <v>1.2999999999999999E-3</v>
      </c>
      <c r="O71" s="144">
        <v>1.2999999999999999E-3</v>
      </c>
      <c r="P71" s="144">
        <v>1.2999999999999999E-3</v>
      </c>
      <c r="Q71" s="144">
        <v>1.2999999999999999E-3</v>
      </c>
      <c r="R71" s="144">
        <v>1.2999999999999999E-3</v>
      </c>
      <c r="S71" s="144">
        <v>1.2999999999999999E-3</v>
      </c>
      <c r="T71" s="144">
        <v>1.2999999999999999E-3</v>
      </c>
      <c r="U71" s="144">
        <v>1.2999999999999999E-3</v>
      </c>
      <c r="V71" s="144">
        <v>1.2999999999999999E-3</v>
      </c>
      <c r="W71" s="144">
        <v>1.2999999999999999E-3</v>
      </c>
      <c r="X71" s="144">
        <v>1.2999999999999999E-3</v>
      </c>
      <c r="Y71" s="144">
        <v>1.2999999999999999E-3</v>
      </c>
      <c r="Z71" s="144">
        <v>1.2999999999999999E-3</v>
      </c>
      <c r="AA71" s="144">
        <v>1.2999999999999999E-3</v>
      </c>
      <c r="AB71" s="144">
        <v>1.2999999999999999E-3</v>
      </c>
      <c r="AC71" s="144">
        <v>1.2999999999999999E-3</v>
      </c>
      <c r="AD71" s="144">
        <v>1.2999999999999999E-3</v>
      </c>
      <c r="AE71" s="144">
        <v>1.2999999999999999E-3</v>
      </c>
      <c r="AF71" s="144">
        <v>1.2999999999999999E-3</v>
      </c>
      <c r="AG71" s="144">
        <v>1.2999999999999999E-3</v>
      </c>
      <c r="AH71" s="144">
        <v>1.2999999999999999E-3</v>
      </c>
      <c r="AI71" s="144">
        <v>1.2999999999999999E-3</v>
      </c>
      <c r="AJ71" s="144">
        <v>1.2999999999999999E-3</v>
      </c>
      <c r="AK71" s="144">
        <v>1.2999999999999999E-3</v>
      </c>
      <c r="AL71" s="145">
        <v>1.2999999999999999E-3</v>
      </c>
      <c r="AM71" s="144">
        <v>1.2999999999999999E-3</v>
      </c>
      <c r="AN71" s="144">
        <v>1.2999999999999999E-3</v>
      </c>
      <c r="AO71" s="144">
        <v>1.2999999999999999E-3</v>
      </c>
      <c r="AP71" s="145">
        <v>1.2999999999999999E-3</v>
      </c>
      <c r="AQ71" s="144">
        <v>6.8300000000000001E-4</v>
      </c>
      <c r="AR71" s="144">
        <v>6.8300000000000001E-4</v>
      </c>
      <c r="AS71" s="144">
        <v>6.8300000000000001E-4</v>
      </c>
      <c r="AT71" s="144">
        <v>6.8300000000000001E-4</v>
      </c>
      <c r="AU71" s="144">
        <v>1.4999999999999999E-8</v>
      </c>
      <c r="AV71" s="144">
        <v>1.4999999999999999E-8</v>
      </c>
      <c r="AW71" s="144">
        <v>1.4999999999999999E-8</v>
      </c>
      <c r="AX71" s="144">
        <v>1.4999999999999999E-8</v>
      </c>
      <c r="AY71" s="144">
        <v>1.4999999999999999E-8</v>
      </c>
      <c r="AZ71" s="144">
        <v>1.4999999999999999E-8</v>
      </c>
      <c r="BA71" s="144">
        <v>6.8300000000000001E-4</v>
      </c>
      <c r="BB71" s="144">
        <v>1.4999999999999999E-8</v>
      </c>
      <c r="BC71" s="144">
        <v>1.4999999999999999E-8</v>
      </c>
      <c r="BD71" s="144">
        <v>1.4999999999999999E-8</v>
      </c>
      <c r="BE71" s="145">
        <v>1.4999999999999999E-8</v>
      </c>
      <c r="BF71" s="144">
        <v>2.4000000000000001E-5</v>
      </c>
      <c r="BG71" s="144">
        <v>2.4000000000000001E-5</v>
      </c>
      <c r="BH71" s="144">
        <v>2.4000000000000001E-5</v>
      </c>
      <c r="BI71" s="144">
        <v>2.4000000000000001E-5</v>
      </c>
      <c r="BJ71" s="144">
        <v>2.4000000000000001E-5</v>
      </c>
      <c r="BK71" s="144">
        <v>2.4000000000000001E-5</v>
      </c>
      <c r="BL71" s="144">
        <v>2.4000000000000001E-5</v>
      </c>
      <c r="BM71" s="144">
        <v>2.4000000000000001E-5</v>
      </c>
      <c r="BN71" s="144">
        <v>2.4000000000000001E-5</v>
      </c>
      <c r="BO71" s="145">
        <v>2.4000000000000001E-5</v>
      </c>
      <c r="BP71" s="144">
        <v>2.4000000000000001E-5</v>
      </c>
      <c r="BQ71" s="144">
        <v>2.4000000000000001E-5</v>
      </c>
      <c r="BR71" s="144">
        <v>2.4000000000000001E-5</v>
      </c>
      <c r="BS71" s="144">
        <v>2.4000000000000001E-5</v>
      </c>
      <c r="BT71" s="183">
        <v>2.7999999999999999E-6</v>
      </c>
      <c r="BU71" s="144">
        <v>2.7999999999999999E-6</v>
      </c>
      <c r="BV71" s="144">
        <v>2.7999999999999999E-6</v>
      </c>
      <c r="BW71" s="144">
        <v>2.7999999999999999E-6</v>
      </c>
      <c r="BX71" s="144">
        <v>2.7999999999999999E-6</v>
      </c>
      <c r="BY71" s="144">
        <v>2.7999999999999999E-6</v>
      </c>
      <c r="BZ71" s="144">
        <v>2.7999999999999999E-6</v>
      </c>
      <c r="CA71" s="144">
        <v>2.7999999999999999E-6</v>
      </c>
      <c r="CB71" s="144">
        <v>2.7999999999999999E-6</v>
      </c>
      <c r="CC71" s="144">
        <v>2.7999999999999999E-6</v>
      </c>
      <c r="CD71" s="144">
        <v>2.7999999999999999E-6</v>
      </c>
      <c r="CE71" s="144">
        <v>2.7999999999999999E-6</v>
      </c>
      <c r="CF71" s="144">
        <v>2.7999999999999999E-6</v>
      </c>
      <c r="CG71" s="144">
        <v>2.7999999999999999E-6</v>
      </c>
      <c r="CH71" s="184">
        <v>2.7999999999999999E-6</v>
      </c>
    </row>
    <row r="72" spans="1:86">
      <c r="A72" s="143" t="s">
        <v>94</v>
      </c>
      <c r="B72" s="144">
        <v>2.5000000000000001E-5</v>
      </c>
      <c r="C72" s="144">
        <v>2.5000000000000001E-5</v>
      </c>
      <c r="D72" s="144">
        <v>2.5000000000000001E-5</v>
      </c>
      <c r="E72" s="144">
        <v>2.5000000000000001E-5</v>
      </c>
      <c r="F72" s="144">
        <v>2.5000000000000001E-5</v>
      </c>
      <c r="G72" s="144">
        <v>2.5000000000000001E-5</v>
      </c>
      <c r="H72" s="144">
        <v>2.5000000000000001E-5</v>
      </c>
      <c r="I72" s="144">
        <v>2.5000000000000001E-5</v>
      </c>
      <c r="J72" s="144">
        <v>2.5000000000000001E-5</v>
      </c>
      <c r="K72" s="144">
        <v>2.5000000000000001E-5</v>
      </c>
      <c r="L72" s="144">
        <v>2.5000000000000001E-5</v>
      </c>
      <c r="M72" s="144">
        <v>2.5000000000000001E-5</v>
      </c>
      <c r="N72" s="144">
        <v>2.5000000000000001E-5</v>
      </c>
      <c r="O72" s="144">
        <v>2.5000000000000001E-5</v>
      </c>
      <c r="P72" s="144">
        <v>2.5000000000000001E-5</v>
      </c>
      <c r="Q72" s="144">
        <v>2.5000000000000001E-5</v>
      </c>
      <c r="R72" s="144">
        <v>2.5000000000000001E-5</v>
      </c>
      <c r="S72" s="144">
        <v>2.5000000000000001E-5</v>
      </c>
      <c r="T72" s="144">
        <v>2.5000000000000001E-5</v>
      </c>
      <c r="U72" s="144">
        <v>2.5000000000000001E-5</v>
      </c>
      <c r="V72" s="144">
        <v>2.5000000000000001E-5</v>
      </c>
      <c r="W72" s="144">
        <v>2.5000000000000001E-5</v>
      </c>
      <c r="X72" s="144">
        <v>2.5000000000000001E-5</v>
      </c>
      <c r="Y72" s="144">
        <v>2.5000000000000001E-5</v>
      </c>
      <c r="Z72" s="144">
        <v>2.5000000000000001E-5</v>
      </c>
      <c r="AA72" s="144">
        <v>2.5000000000000001E-5</v>
      </c>
      <c r="AB72" s="144">
        <v>2.5000000000000001E-5</v>
      </c>
      <c r="AC72" s="144">
        <v>2.5000000000000001E-5</v>
      </c>
      <c r="AD72" s="144">
        <v>2.5000000000000001E-5</v>
      </c>
      <c r="AE72" s="144">
        <v>2.5000000000000001E-5</v>
      </c>
      <c r="AF72" s="144">
        <v>2.5000000000000001E-5</v>
      </c>
      <c r="AG72" s="144">
        <v>2.5000000000000001E-5</v>
      </c>
      <c r="AH72" s="144">
        <v>2.5000000000000001E-5</v>
      </c>
      <c r="AI72" s="144">
        <v>2.5000000000000001E-5</v>
      </c>
      <c r="AJ72" s="144">
        <v>2.5000000000000001E-5</v>
      </c>
      <c r="AK72" s="144">
        <v>2.5000000000000001E-5</v>
      </c>
      <c r="AL72" s="145">
        <v>2.5000000000000001E-5</v>
      </c>
      <c r="AM72" s="144">
        <v>2.5000000000000001E-5</v>
      </c>
      <c r="AN72" s="144">
        <v>2.5000000000000001E-5</v>
      </c>
      <c r="AO72" s="144">
        <v>2.5000000000000001E-5</v>
      </c>
      <c r="AP72" s="145">
        <v>2.5000000000000001E-5</v>
      </c>
      <c r="AQ72" s="144"/>
      <c r="AR72" s="144"/>
      <c r="AS72" s="144"/>
      <c r="AT72" s="144"/>
      <c r="AU72" s="144"/>
      <c r="AV72" s="144"/>
      <c r="AW72" s="144"/>
      <c r="AX72" s="144"/>
      <c r="AY72" s="144"/>
      <c r="AZ72" s="144"/>
      <c r="BA72" s="144"/>
      <c r="BB72" s="144"/>
      <c r="BC72" s="144"/>
      <c r="BD72" s="144"/>
      <c r="BE72" s="145"/>
      <c r="BF72" s="134"/>
      <c r="BG72" s="134"/>
      <c r="BH72" s="134"/>
      <c r="BI72" s="134"/>
      <c r="BJ72" s="134"/>
      <c r="BK72" s="134"/>
      <c r="BL72" s="134"/>
      <c r="BM72" s="134"/>
      <c r="BN72" s="134"/>
      <c r="BO72" s="142"/>
      <c r="BP72" s="134"/>
      <c r="BQ72" s="134"/>
      <c r="BR72" s="134"/>
      <c r="BS72" s="134"/>
      <c r="BT72" s="183">
        <v>1.9E-3</v>
      </c>
      <c r="BU72" s="144">
        <v>1.9E-3</v>
      </c>
      <c r="BV72" s="144">
        <v>1.9E-3</v>
      </c>
      <c r="BW72" s="144">
        <v>1.9E-3</v>
      </c>
      <c r="BX72" s="144">
        <v>1.9E-3</v>
      </c>
      <c r="BY72" s="144">
        <v>1.9E-3</v>
      </c>
      <c r="BZ72" s="144">
        <v>1.9E-3</v>
      </c>
      <c r="CA72" s="144">
        <v>1.9E-3</v>
      </c>
      <c r="CB72" s="144">
        <v>1.9E-3</v>
      </c>
      <c r="CC72" s="144">
        <v>1.9E-3</v>
      </c>
      <c r="CD72" s="144">
        <v>1.9E-3</v>
      </c>
      <c r="CE72" s="144">
        <v>1.9E-3</v>
      </c>
      <c r="CF72" s="144">
        <v>1.9E-3</v>
      </c>
      <c r="CG72" s="144">
        <v>1.9E-3</v>
      </c>
      <c r="CH72" s="184">
        <v>1.9E-3</v>
      </c>
    </row>
    <row r="73" spans="1:86">
      <c r="A73" s="143" t="s">
        <v>95</v>
      </c>
      <c r="B73" s="144">
        <v>4.3000000000000002E-5</v>
      </c>
      <c r="C73" s="144">
        <v>4.3000000000000002E-5</v>
      </c>
      <c r="D73" s="144">
        <v>4.3000000000000002E-5</v>
      </c>
      <c r="E73" s="144">
        <v>4.3000000000000002E-5</v>
      </c>
      <c r="F73" s="144">
        <v>4.3000000000000002E-5</v>
      </c>
      <c r="G73" s="144">
        <v>4.3000000000000002E-5</v>
      </c>
      <c r="H73" s="144">
        <v>4.3000000000000002E-5</v>
      </c>
      <c r="I73" s="144">
        <v>4.3000000000000002E-5</v>
      </c>
      <c r="J73" s="144">
        <v>4.3000000000000002E-5</v>
      </c>
      <c r="K73" s="144">
        <v>4.3000000000000002E-5</v>
      </c>
      <c r="L73" s="144">
        <v>4.3000000000000002E-5</v>
      </c>
      <c r="M73" s="144">
        <v>4.3000000000000002E-5</v>
      </c>
      <c r="N73" s="144">
        <v>4.3000000000000002E-5</v>
      </c>
      <c r="O73" s="144">
        <v>4.3000000000000002E-5</v>
      </c>
      <c r="P73" s="144">
        <v>4.3000000000000002E-5</v>
      </c>
      <c r="Q73" s="144">
        <v>4.3000000000000002E-5</v>
      </c>
      <c r="R73" s="144">
        <v>4.3000000000000002E-5</v>
      </c>
      <c r="S73" s="144">
        <v>4.3000000000000002E-5</v>
      </c>
      <c r="T73" s="144">
        <v>4.3000000000000002E-5</v>
      </c>
      <c r="U73" s="144">
        <v>4.3000000000000002E-5</v>
      </c>
      <c r="V73" s="144">
        <v>4.3000000000000002E-5</v>
      </c>
      <c r="W73" s="144">
        <v>4.3000000000000002E-5</v>
      </c>
      <c r="X73" s="144">
        <v>4.3000000000000002E-5</v>
      </c>
      <c r="Y73" s="144">
        <v>4.3000000000000002E-5</v>
      </c>
      <c r="Z73" s="144">
        <v>4.3000000000000002E-5</v>
      </c>
      <c r="AA73" s="144">
        <v>4.3000000000000002E-5</v>
      </c>
      <c r="AB73" s="144">
        <v>4.3000000000000002E-5</v>
      </c>
      <c r="AC73" s="144">
        <v>4.3000000000000002E-5</v>
      </c>
      <c r="AD73" s="144">
        <v>4.3000000000000002E-5</v>
      </c>
      <c r="AE73" s="144">
        <v>4.3000000000000002E-5</v>
      </c>
      <c r="AF73" s="144">
        <v>4.3000000000000002E-5</v>
      </c>
      <c r="AG73" s="144">
        <v>4.3000000000000002E-5</v>
      </c>
      <c r="AH73" s="144">
        <v>4.3000000000000002E-5</v>
      </c>
      <c r="AI73" s="144">
        <v>4.3000000000000002E-5</v>
      </c>
      <c r="AJ73" s="144">
        <v>4.3000000000000002E-5</v>
      </c>
      <c r="AK73" s="144">
        <v>4.3000000000000002E-5</v>
      </c>
      <c r="AL73" s="145">
        <v>4.3000000000000002E-5</v>
      </c>
      <c r="AM73" s="144">
        <v>4.3000000000000002E-5</v>
      </c>
      <c r="AN73" s="144">
        <v>4.3000000000000002E-5</v>
      </c>
      <c r="AO73" s="144">
        <v>4.3000000000000002E-5</v>
      </c>
      <c r="AP73" s="145">
        <v>4.3000000000000002E-5</v>
      </c>
      <c r="AQ73" s="144"/>
      <c r="AR73" s="144"/>
      <c r="AS73" s="144"/>
      <c r="AT73" s="144"/>
      <c r="AU73" s="144"/>
      <c r="AV73" s="144"/>
      <c r="AW73" s="144"/>
      <c r="AX73" s="144"/>
      <c r="AY73" s="144"/>
      <c r="AZ73" s="144"/>
      <c r="BA73" s="144"/>
      <c r="BB73" s="144"/>
      <c r="BC73" s="144"/>
      <c r="BD73" s="144"/>
      <c r="BE73" s="145"/>
      <c r="BF73" s="134"/>
      <c r="BG73" s="134"/>
      <c r="BH73" s="134"/>
      <c r="BI73" s="134"/>
      <c r="BJ73" s="134"/>
      <c r="BK73" s="134"/>
      <c r="BL73" s="134"/>
      <c r="BM73" s="134"/>
      <c r="BN73" s="134"/>
      <c r="BO73" s="142"/>
      <c r="BP73" s="134"/>
      <c r="BQ73" s="134"/>
      <c r="BR73" s="134"/>
      <c r="BS73" s="134"/>
      <c r="BT73" s="183"/>
      <c r="BU73" s="144"/>
      <c r="BV73" s="144"/>
      <c r="BW73" s="144"/>
      <c r="BX73" s="144"/>
      <c r="BY73" s="144"/>
      <c r="BZ73" s="144"/>
      <c r="CA73" s="144"/>
      <c r="CB73" s="144"/>
      <c r="CC73" s="144"/>
      <c r="CD73" s="144"/>
      <c r="CE73" s="144"/>
      <c r="CF73" s="144"/>
      <c r="CG73" s="144"/>
      <c r="CH73" s="184"/>
    </row>
    <row r="74" spans="1:86">
      <c r="A74" s="143" t="s">
        <v>96</v>
      </c>
      <c r="B74" s="144">
        <v>2.4000000000000001E-4</v>
      </c>
      <c r="C74" s="144">
        <v>2.4000000000000001E-4</v>
      </c>
      <c r="D74" s="144">
        <v>2.4000000000000001E-4</v>
      </c>
      <c r="E74" s="144">
        <v>2.4000000000000001E-4</v>
      </c>
      <c r="F74" s="144">
        <v>2.4000000000000001E-4</v>
      </c>
      <c r="G74" s="144">
        <v>2.4000000000000001E-4</v>
      </c>
      <c r="H74" s="144">
        <v>2.4000000000000001E-4</v>
      </c>
      <c r="I74" s="144">
        <v>2.4000000000000001E-4</v>
      </c>
      <c r="J74" s="144">
        <v>2.4000000000000001E-4</v>
      </c>
      <c r="K74" s="144">
        <v>2.4000000000000001E-4</v>
      </c>
      <c r="L74" s="144">
        <v>2.4000000000000001E-4</v>
      </c>
      <c r="M74" s="144">
        <v>2.4000000000000001E-4</v>
      </c>
      <c r="N74" s="144">
        <v>2.4000000000000001E-4</v>
      </c>
      <c r="O74" s="144">
        <v>2.4000000000000001E-4</v>
      </c>
      <c r="P74" s="144">
        <v>2.4000000000000001E-4</v>
      </c>
      <c r="Q74" s="144">
        <v>2.4000000000000001E-4</v>
      </c>
      <c r="R74" s="144">
        <v>2.4000000000000001E-4</v>
      </c>
      <c r="S74" s="144">
        <v>2.4000000000000001E-4</v>
      </c>
      <c r="T74" s="144">
        <v>2.4000000000000001E-4</v>
      </c>
      <c r="U74" s="144">
        <v>2.4000000000000001E-4</v>
      </c>
      <c r="V74" s="144">
        <v>2.4000000000000001E-4</v>
      </c>
      <c r="W74" s="144">
        <v>2.4000000000000001E-4</v>
      </c>
      <c r="X74" s="144">
        <v>2.4000000000000001E-4</v>
      </c>
      <c r="Y74" s="144">
        <v>2.4000000000000001E-4</v>
      </c>
      <c r="Z74" s="144">
        <v>2.4000000000000001E-4</v>
      </c>
      <c r="AA74" s="144">
        <v>2.4000000000000001E-4</v>
      </c>
      <c r="AB74" s="144">
        <v>2.4000000000000001E-4</v>
      </c>
      <c r="AC74" s="144">
        <v>2.4000000000000001E-4</v>
      </c>
      <c r="AD74" s="144">
        <v>2.4000000000000001E-4</v>
      </c>
      <c r="AE74" s="144">
        <v>2.4000000000000001E-4</v>
      </c>
      <c r="AF74" s="144">
        <v>2.4000000000000001E-4</v>
      </c>
      <c r="AG74" s="144">
        <v>2.4000000000000001E-4</v>
      </c>
      <c r="AH74" s="144">
        <v>2.4000000000000001E-4</v>
      </c>
      <c r="AI74" s="144">
        <v>2.4000000000000001E-4</v>
      </c>
      <c r="AJ74" s="144">
        <v>2.4000000000000001E-4</v>
      </c>
      <c r="AK74" s="144">
        <v>2.4000000000000001E-4</v>
      </c>
      <c r="AL74" s="145">
        <v>2.4000000000000001E-4</v>
      </c>
      <c r="AM74" s="144">
        <v>2.4000000000000001E-4</v>
      </c>
      <c r="AN74" s="144">
        <v>2.4000000000000001E-4</v>
      </c>
      <c r="AO74" s="144">
        <v>2.4000000000000001E-4</v>
      </c>
      <c r="AP74" s="145">
        <v>2.4000000000000001E-4</v>
      </c>
      <c r="AQ74" s="144">
        <v>6.1999999999999998E-3</v>
      </c>
      <c r="AR74" s="144">
        <v>6.1999999999999998E-3</v>
      </c>
      <c r="AS74" s="144">
        <v>6.1999999999999998E-3</v>
      </c>
      <c r="AT74" s="144">
        <v>6.1999999999999998E-3</v>
      </c>
      <c r="AU74" s="144">
        <v>6.1999999999999998E-3</v>
      </c>
      <c r="AV74" s="144">
        <v>6.1999999999999998E-3</v>
      </c>
      <c r="AW74" s="144">
        <v>6.1999999999999998E-3</v>
      </c>
      <c r="AX74" s="144">
        <v>6.1999999999999998E-3</v>
      </c>
      <c r="AY74" s="144">
        <v>6.1999999999999998E-3</v>
      </c>
      <c r="AZ74" s="144">
        <v>6.1999999999999998E-3</v>
      </c>
      <c r="BA74" s="144">
        <v>6.1999999999999998E-3</v>
      </c>
      <c r="BB74" s="144">
        <v>6.1999999999999998E-3</v>
      </c>
      <c r="BC74" s="144">
        <v>6.1999999999999998E-3</v>
      </c>
      <c r="BD74" s="144">
        <v>6.1999999999999998E-3</v>
      </c>
      <c r="BE74" s="145">
        <v>6.1999999999999998E-3</v>
      </c>
      <c r="BF74" s="144">
        <v>3.3999999999999998E-3</v>
      </c>
      <c r="BG74" s="144">
        <v>3.3999999999999998E-3</v>
      </c>
      <c r="BH74" s="144">
        <v>3.3999999999999998E-3</v>
      </c>
      <c r="BI74" s="144">
        <v>3.3999999999999998E-3</v>
      </c>
      <c r="BJ74" s="144">
        <v>3.3999999999999998E-3</v>
      </c>
      <c r="BK74" s="144">
        <v>3.3999999999999998E-3</v>
      </c>
      <c r="BL74" s="144">
        <v>3.3999999999999998E-3</v>
      </c>
      <c r="BM74" s="144">
        <v>3.3999999999999998E-3</v>
      </c>
      <c r="BN74" s="144">
        <v>3.3999999999999998E-3</v>
      </c>
      <c r="BO74" s="145">
        <v>3.3999999999999998E-3</v>
      </c>
      <c r="BP74" s="144">
        <v>3.3999999999999998E-3</v>
      </c>
      <c r="BQ74" s="144">
        <v>3.3999999999999998E-3</v>
      </c>
      <c r="BR74" s="144">
        <v>3.3999999999999998E-3</v>
      </c>
      <c r="BS74" s="144">
        <v>3.3999999999999998E-3</v>
      </c>
      <c r="BT74" s="183">
        <v>9.2000000000000003E-4</v>
      </c>
      <c r="BU74" s="144">
        <v>9.2000000000000003E-4</v>
      </c>
      <c r="BV74" s="144">
        <v>9.2000000000000003E-4</v>
      </c>
      <c r="BW74" s="144">
        <v>9.2000000000000003E-4</v>
      </c>
      <c r="BX74" s="144">
        <v>9.2000000000000003E-4</v>
      </c>
      <c r="BY74" s="144">
        <v>9.2000000000000003E-4</v>
      </c>
      <c r="BZ74" s="144">
        <v>9.2000000000000003E-4</v>
      </c>
      <c r="CA74" s="144">
        <v>9.2000000000000003E-4</v>
      </c>
      <c r="CB74" s="144">
        <v>9.2000000000000003E-4</v>
      </c>
      <c r="CC74" s="144">
        <v>9.2000000000000003E-4</v>
      </c>
      <c r="CD74" s="144">
        <v>9.2000000000000003E-4</v>
      </c>
      <c r="CE74" s="144">
        <v>9.2000000000000003E-4</v>
      </c>
      <c r="CF74" s="144">
        <v>9.2000000000000003E-4</v>
      </c>
      <c r="CG74" s="144">
        <v>9.2000000000000003E-4</v>
      </c>
      <c r="CH74" s="184">
        <v>9.2000000000000003E-4</v>
      </c>
    </row>
    <row r="75" spans="1:86">
      <c r="A75" s="143" t="s">
        <v>97</v>
      </c>
      <c r="B75" s="144">
        <v>7.6000000000000001E-6</v>
      </c>
      <c r="C75" s="144">
        <v>7.6000000000000001E-6</v>
      </c>
      <c r="D75" s="144">
        <v>7.6000000000000001E-6</v>
      </c>
      <c r="E75" s="144">
        <v>7.6000000000000001E-6</v>
      </c>
      <c r="F75" s="144">
        <v>7.6000000000000001E-6</v>
      </c>
      <c r="G75" s="144">
        <v>7.6000000000000001E-6</v>
      </c>
      <c r="H75" s="144">
        <v>7.6000000000000001E-6</v>
      </c>
      <c r="I75" s="144">
        <v>7.6000000000000001E-6</v>
      </c>
      <c r="J75" s="144">
        <v>7.6000000000000001E-6</v>
      </c>
      <c r="K75" s="144">
        <v>7.6000000000000001E-6</v>
      </c>
      <c r="L75" s="144">
        <v>7.6000000000000001E-6</v>
      </c>
      <c r="M75" s="144">
        <v>7.6000000000000001E-6</v>
      </c>
      <c r="N75" s="144">
        <v>7.6000000000000001E-6</v>
      </c>
      <c r="O75" s="144">
        <v>7.6000000000000001E-6</v>
      </c>
      <c r="P75" s="144">
        <v>7.6000000000000001E-6</v>
      </c>
      <c r="Q75" s="144">
        <v>7.6000000000000001E-6</v>
      </c>
      <c r="R75" s="144">
        <v>7.6000000000000001E-6</v>
      </c>
      <c r="S75" s="144">
        <v>7.6000000000000001E-6</v>
      </c>
      <c r="T75" s="144">
        <v>7.6000000000000001E-6</v>
      </c>
      <c r="U75" s="144">
        <v>7.6000000000000001E-6</v>
      </c>
      <c r="V75" s="144">
        <v>7.6000000000000001E-6</v>
      </c>
      <c r="W75" s="144">
        <v>7.6000000000000001E-6</v>
      </c>
      <c r="X75" s="144">
        <v>7.6000000000000001E-6</v>
      </c>
      <c r="Y75" s="144">
        <v>7.6000000000000001E-6</v>
      </c>
      <c r="Z75" s="144">
        <v>7.6000000000000001E-6</v>
      </c>
      <c r="AA75" s="144">
        <v>7.6000000000000001E-6</v>
      </c>
      <c r="AB75" s="144">
        <v>7.6000000000000001E-6</v>
      </c>
      <c r="AC75" s="144">
        <v>7.6000000000000001E-6</v>
      </c>
      <c r="AD75" s="144">
        <v>7.6000000000000001E-6</v>
      </c>
      <c r="AE75" s="144">
        <v>7.6000000000000001E-6</v>
      </c>
      <c r="AF75" s="144">
        <v>7.6000000000000001E-6</v>
      </c>
      <c r="AG75" s="144">
        <v>7.6000000000000001E-6</v>
      </c>
      <c r="AH75" s="144">
        <v>7.6000000000000001E-6</v>
      </c>
      <c r="AI75" s="144">
        <v>7.6000000000000001E-6</v>
      </c>
      <c r="AJ75" s="144">
        <v>7.6000000000000001E-6</v>
      </c>
      <c r="AK75" s="144">
        <v>7.6000000000000001E-6</v>
      </c>
      <c r="AL75" s="145">
        <v>7.6000000000000001E-6</v>
      </c>
      <c r="AM75" s="144">
        <v>7.6000000000000001E-6</v>
      </c>
      <c r="AN75" s="144">
        <v>7.6000000000000001E-6</v>
      </c>
      <c r="AO75" s="144">
        <v>7.6000000000000001E-6</v>
      </c>
      <c r="AP75" s="145">
        <v>7.6000000000000001E-6</v>
      </c>
      <c r="AQ75" s="144"/>
      <c r="AR75" s="144"/>
      <c r="AS75" s="144"/>
      <c r="AT75" s="144"/>
      <c r="AU75" s="144"/>
      <c r="AV75" s="144"/>
      <c r="AW75" s="144"/>
      <c r="AX75" s="144"/>
      <c r="AY75" s="144"/>
      <c r="AZ75" s="144"/>
      <c r="BA75" s="144"/>
      <c r="BB75" s="144"/>
      <c r="BC75" s="144"/>
      <c r="BD75" s="144"/>
      <c r="BE75" s="145"/>
      <c r="BF75" s="134"/>
      <c r="BG75" s="134"/>
      <c r="BH75" s="134"/>
      <c r="BI75" s="134"/>
      <c r="BJ75" s="134"/>
      <c r="BK75" s="134"/>
      <c r="BL75" s="134"/>
      <c r="BM75" s="134"/>
      <c r="BN75" s="134"/>
      <c r="BO75" s="142"/>
      <c r="BP75" s="134"/>
      <c r="BQ75" s="134"/>
      <c r="BR75" s="134"/>
      <c r="BS75" s="134"/>
      <c r="BT75" s="183"/>
      <c r="BU75" s="144"/>
      <c r="BV75" s="144"/>
      <c r="BW75" s="144"/>
      <c r="BX75" s="144"/>
      <c r="BY75" s="144"/>
      <c r="BZ75" s="144"/>
      <c r="CA75" s="144"/>
      <c r="CB75" s="144"/>
      <c r="CC75" s="144"/>
      <c r="CD75" s="144"/>
      <c r="CE75" s="144"/>
      <c r="CF75" s="144"/>
      <c r="CG75" s="144"/>
      <c r="CH75" s="184"/>
    </row>
    <row r="76" spans="1:86">
      <c r="A76" s="143" t="s">
        <v>98</v>
      </c>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5"/>
      <c r="AM76" s="144"/>
      <c r="AN76" s="144"/>
      <c r="AO76" s="144"/>
      <c r="AP76" s="145"/>
      <c r="AQ76" s="144"/>
      <c r="AR76" s="144"/>
      <c r="AS76" s="144"/>
      <c r="AT76" s="144"/>
      <c r="AU76" s="144"/>
      <c r="AV76" s="144"/>
      <c r="AW76" s="144"/>
      <c r="AX76" s="144"/>
      <c r="AY76" s="144"/>
      <c r="AZ76" s="144"/>
      <c r="BA76" s="144"/>
      <c r="BB76" s="144"/>
      <c r="BC76" s="144"/>
      <c r="BD76" s="144"/>
      <c r="BE76" s="145"/>
      <c r="BF76" s="134"/>
      <c r="BG76" s="134"/>
      <c r="BH76" s="134"/>
      <c r="BI76" s="134"/>
      <c r="BJ76" s="134"/>
      <c r="BK76" s="134"/>
      <c r="BL76" s="134"/>
      <c r="BM76" s="134"/>
      <c r="BN76" s="134"/>
      <c r="BO76" s="142"/>
      <c r="BP76" s="134"/>
      <c r="BQ76" s="134"/>
      <c r="BR76" s="134"/>
      <c r="BS76" s="134"/>
      <c r="BT76" s="183">
        <v>1.8E-5</v>
      </c>
      <c r="BU76" s="144">
        <v>1.8E-5</v>
      </c>
      <c r="BV76" s="144">
        <v>1.8E-5</v>
      </c>
      <c r="BW76" s="144">
        <v>1.8E-5</v>
      </c>
      <c r="BX76" s="144">
        <v>1.8E-5</v>
      </c>
      <c r="BY76" s="144">
        <v>1.8E-5</v>
      </c>
      <c r="BZ76" s="144">
        <v>1.8E-5</v>
      </c>
      <c r="CA76" s="144">
        <v>1.8E-5</v>
      </c>
      <c r="CB76" s="144">
        <v>1.8E-5</v>
      </c>
      <c r="CC76" s="144">
        <v>1.8E-5</v>
      </c>
      <c r="CD76" s="144">
        <v>1.8E-5</v>
      </c>
      <c r="CE76" s="144">
        <v>1.8E-5</v>
      </c>
      <c r="CF76" s="144">
        <v>1.8E-5</v>
      </c>
      <c r="CG76" s="144">
        <v>1.8E-5</v>
      </c>
      <c r="CH76" s="184">
        <v>1.8E-5</v>
      </c>
    </row>
    <row r="77" spans="1:86">
      <c r="A77" s="143" t="s">
        <v>99</v>
      </c>
      <c r="B77" s="144">
        <v>3.6999999999999998E-5</v>
      </c>
      <c r="C77" s="144">
        <v>3.6999999999999998E-5</v>
      </c>
      <c r="D77" s="144">
        <v>3.6999999999999998E-5</v>
      </c>
      <c r="E77" s="144">
        <v>3.6999999999999998E-5</v>
      </c>
      <c r="F77" s="144">
        <v>3.6999999999999998E-5</v>
      </c>
      <c r="G77" s="144">
        <v>3.6999999999999998E-5</v>
      </c>
      <c r="H77" s="144">
        <v>3.6999999999999998E-5</v>
      </c>
      <c r="I77" s="144">
        <v>3.6999999999999998E-5</v>
      </c>
      <c r="J77" s="144">
        <v>3.6999999999999998E-5</v>
      </c>
      <c r="K77" s="144">
        <v>3.6999999999999998E-5</v>
      </c>
      <c r="L77" s="144">
        <v>3.6999999999999998E-5</v>
      </c>
      <c r="M77" s="144">
        <v>3.6999999999999998E-5</v>
      </c>
      <c r="N77" s="144">
        <v>3.6999999999999998E-5</v>
      </c>
      <c r="O77" s="144">
        <v>3.6999999999999998E-5</v>
      </c>
      <c r="P77" s="144">
        <v>3.6999999999999998E-5</v>
      </c>
      <c r="Q77" s="144">
        <v>3.6999999999999998E-5</v>
      </c>
      <c r="R77" s="144">
        <v>3.6999999999999998E-5</v>
      </c>
      <c r="S77" s="144">
        <v>3.6999999999999998E-5</v>
      </c>
      <c r="T77" s="144">
        <v>3.6999999999999998E-5</v>
      </c>
      <c r="U77" s="144">
        <v>3.6999999999999998E-5</v>
      </c>
      <c r="V77" s="144">
        <v>3.6999999999999998E-5</v>
      </c>
      <c r="W77" s="144">
        <v>3.6999999999999998E-5</v>
      </c>
      <c r="X77" s="144">
        <v>3.6999999999999998E-5</v>
      </c>
      <c r="Y77" s="144">
        <v>3.6999999999999998E-5</v>
      </c>
      <c r="Z77" s="144">
        <v>3.6999999999999998E-5</v>
      </c>
      <c r="AA77" s="144">
        <v>3.6999999999999998E-5</v>
      </c>
      <c r="AB77" s="144">
        <v>3.6999999999999998E-5</v>
      </c>
      <c r="AC77" s="144">
        <v>3.6999999999999998E-5</v>
      </c>
      <c r="AD77" s="144">
        <v>3.6999999999999998E-5</v>
      </c>
      <c r="AE77" s="144">
        <v>3.6999999999999998E-5</v>
      </c>
      <c r="AF77" s="144">
        <v>3.6999999999999998E-5</v>
      </c>
      <c r="AG77" s="144">
        <v>3.6999999999999998E-5</v>
      </c>
      <c r="AH77" s="144">
        <v>3.6999999999999998E-5</v>
      </c>
      <c r="AI77" s="144">
        <v>3.6999999999999998E-5</v>
      </c>
      <c r="AJ77" s="144">
        <v>3.6999999999999998E-5</v>
      </c>
      <c r="AK77" s="144">
        <v>3.6999999999999998E-5</v>
      </c>
      <c r="AL77" s="145">
        <v>3.6999999999999998E-5</v>
      </c>
      <c r="AM77" s="144">
        <v>3.6999999999999998E-5</v>
      </c>
      <c r="AN77" s="144">
        <v>3.6999999999999998E-5</v>
      </c>
      <c r="AO77" s="144">
        <v>3.6999999999999998E-5</v>
      </c>
      <c r="AP77" s="145">
        <v>3.6999999999999998E-5</v>
      </c>
      <c r="AQ77" s="144">
        <v>1.0900000000000001E-4</v>
      </c>
      <c r="AR77" s="144">
        <v>1.0900000000000001E-4</v>
      </c>
      <c r="AS77" s="144">
        <v>1.0900000000000001E-4</v>
      </c>
      <c r="AT77" s="144">
        <v>1.0900000000000001E-4</v>
      </c>
      <c r="AU77" s="144">
        <v>1.0900000000000001E-4</v>
      </c>
      <c r="AV77" s="144">
        <v>1.0900000000000001E-4</v>
      </c>
      <c r="AW77" s="144">
        <v>1.0900000000000001E-4</v>
      </c>
      <c r="AX77" s="144">
        <v>1.0900000000000001E-4</v>
      </c>
      <c r="AY77" s="144">
        <v>1.0900000000000001E-4</v>
      </c>
      <c r="AZ77" s="144">
        <v>1.0900000000000001E-4</v>
      </c>
      <c r="BA77" s="144">
        <v>1.0900000000000001E-4</v>
      </c>
      <c r="BB77" s="144">
        <v>1.0900000000000001E-4</v>
      </c>
      <c r="BC77" s="144">
        <v>1.0900000000000001E-4</v>
      </c>
      <c r="BD77" s="144">
        <v>1.0900000000000001E-4</v>
      </c>
      <c r="BE77" s="145">
        <v>1.0900000000000001E-4</v>
      </c>
      <c r="BF77" s="134"/>
      <c r="BG77" s="134"/>
      <c r="BH77" s="134"/>
      <c r="BI77" s="134"/>
      <c r="BJ77" s="134"/>
      <c r="BK77" s="134"/>
      <c r="BL77" s="134"/>
      <c r="BM77" s="134"/>
      <c r="BN77" s="134"/>
      <c r="BO77" s="142"/>
      <c r="BP77" s="134"/>
      <c r="BQ77" s="134"/>
      <c r="BR77" s="134"/>
      <c r="BS77" s="134"/>
      <c r="BT77" s="183">
        <v>2.5000000000000001E-5</v>
      </c>
      <c r="BU77" s="144">
        <v>2.5000000000000001E-5</v>
      </c>
      <c r="BV77" s="144">
        <v>2.5000000000000001E-5</v>
      </c>
      <c r="BW77" s="144">
        <v>2.5000000000000001E-5</v>
      </c>
      <c r="BX77" s="144">
        <v>2.5000000000000001E-5</v>
      </c>
      <c r="BY77" s="144">
        <v>2.5000000000000001E-5</v>
      </c>
      <c r="BZ77" s="144">
        <v>2.5000000000000001E-5</v>
      </c>
      <c r="CA77" s="144">
        <v>2.5000000000000001E-5</v>
      </c>
      <c r="CB77" s="144">
        <v>2.5000000000000001E-5</v>
      </c>
      <c r="CC77" s="144">
        <v>2.5000000000000001E-5</v>
      </c>
      <c r="CD77" s="144">
        <v>2.5000000000000001E-5</v>
      </c>
      <c r="CE77" s="144">
        <v>2.5000000000000001E-5</v>
      </c>
      <c r="CF77" s="144">
        <v>2.5000000000000001E-5</v>
      </c>
      <c r="CG77" s="144">
        <v>2.5000000000000001E-5</v>
      </c>
      <c r="CH77" s="184">
        <v>2.5000000000000001E-5</v>
      </c>
    </row>
    <row r="78" spans="1:86">
      <c r="A78" s="148" t="s">
        <v>180</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42"/>
      <c r="AM78" s="144"/>
      <c r="AN78" s="144"/>
      <c r="AO78" s="144"/>
      <c r="AP78" s="145"/>
      <c r="AQ78" s="134"/>
      <c r="AR78" s="134"/>
      <c r="AS78" s="134"/>
      <c r="AT78" s="134"/>
      <c r="AU78" s="134"/>
      <c r="AV78" s="134"/>
      <c r="AW78" s="134"/>
      <c r="AX78" s="134"/>
      <c r="AY78" s="134"/>
      <c r="AZ78" s="134"/>
      <c r="BA78" s="134"/>
      <c r="BB78" s="134"/>
      <c r="BC78" s="134"/>
      <c r="BD78" s="134"/>
      <c r="BE78" s="142"/>
      <c r="BF78" s="134"/>
      <c r="BG78" s="134"/>
      <c r="BH78" s="134"/>
      <c r="BI78" s="134"/>
      <c r="BJ78" s="134"/>
      <c r="BK78" s="134"/>
      <c r="BL78" s="134"/>
      <c r="BM78" s="134"/>
      <c r="BN78" s="134"/>
      <c r="BO78" s="142"/>
      <c r="BP78" s="134"/>
      <c r="BQ78" s="134"/>
      <c r="BR78" s="134"/>
      <c r="BS78" s="142"/>
      <c r="BT78" s="134"/>
      <c r="BU78" s="134"/>
      <c r="BV78" s="134"/>
      <c r="BW78" s="134"/>
      <c r="BX78" s="134"/>
      <c r="BY78" s="134"/>
      <c r="BZ78" s="134"/>
      <c r="CA78" s="134"/>
      <c r="CB78" s="134"/>
      <c r="CC78" s="134"/>
      <c r="CD78" s="134"/>
      <c r="CE78" s="134"/>
      <c r="CF78" s="134"/>
      <c r="CG78" s="134"/>
      <c r="CH78" s="179"/>
    </row>
    <row r="79" spans="1:86">
      <c r="A79" s="143" t="s">
        <v>31</v>
      </c>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5"/>
      <c r="AM79" s="144"/>
      <c r="AN79" s="144"/>
      <c r="AO79" s="144"/>
      <c r="AP79" s="145"/>
      <c r="AQ79" s="144"/>
      <c r="AR79" s="144"/>
      <c r="AS79" s="144"/>
      <c r="AT79" s="144"/>
      <c r="AU79" s="144"/>
      <c r="AV79" s="144"/>
      <c r="AW79" s="144"/>
      <c r="AX79" s="144"/>
      <c r="AY79" s="144"/>
      <c r="AZ79" s="144"/>
      <c r="BA79" s="144"/>
      <c r="BB79" s="144"/>
      <c r="BC79" s="144"/>
      <c r="BD79" s="144"/>
      <c r="BE79" s="145"/>
      <c r="BF79" s="144">
        <v>2.4000000000000001E-5</v>
      </c>
      <c r="BG79" s="144">
        <v>2.4000000000000001E-5</v>
      </c>
      <c r="BH79" s="144">
        <v>2.4000000000000001E-5</v>
      </c>
      <c r="BI79" s="144">
        <v>2.4000000000000001E-5</v>
      </c>
      <c r="BJ79" s="144">
        <v>2.4000000000000001E-5</v>
      </c>
      <c r="BK79" s="144">
        <v>2.4000000000000001E-5</v>
      </c>
      <c r="BL79" s="144">
        <v>2.4000000000000001E-5</v>
      </c>
      <c r="BM79" s="144">
        <v>2.4000000000000001E-5</v>
      </c>
      <c r="BN79" s="144">
        <v>2.4000000000000001E-5</v>
      </c>
      <c r="BO79" s="145">
        <v>2.4000000000000001E-5</v>
      </c>
      <c r="BP79" s="144">
        <v>2.4000000000000001E-5</v>
      </c>
      <c r="BQ79" s="144">
        <v>2.4000000000000001E-5</v>
      </c>
      <c r="BR79" s="144">
        <v>2.4000000000000001E-5</v>
      </c>
      <c r="BS79" s="144">
        <v>2.4000000000000001E-5</v>
      </c>
      <c r="BT79" s="183">
        <v>1.6E-7</v>
      </c>
      <c r="BU79" s="144">
        <v>1.6E-7</v>
      </c>
      <c r="BV79" s="144">
        <v>1.6E-7</v>
      </c>
      <c r="BW79" s="144">
        <v>1.6E-7</v>
      </c>
      <c r="BX79" s="144">
        <v>1.6E-7</v>
      </c>
      <c r="BY79" s="144">
        <v>1.6E-7</v>
      </c>
      <c r="BZ79" s="144">
        <v>1.6E-7</v>
      </c>
      <c r="CA79" s="144">
        <v>1.6E-7</v>
      </c>
      <c r="CB79" s="144">
        <v>1.6E-7</v>
      </c>
      <c r="CC79" s="144">
        <v>1.6E-7</v>
      </c>
      <c r="CD79" s="144">
        <v>1.6E-7</v>
      </c>
      <c r="CE79" s="144">
        <v>1.6E-7</v>
      </c>
      <c r="CF79" s="144">
        <v>1.6E-7</v>
      </c>
      <c r="CG79" s="144">
        <v>1.6E-7</v>
      </c>
      <c r="CH79" s="184">
        <v>1.6E-7</v>
      </c>
    </row>
    <row r="80" spans="1:86">
      <c r="A80" s="143" t="s">
        <v>32</v>
      </c>
      <c r="B80" s="144">
        <v>2.1999999999999998E-8</v>
      </c>
      <c r="C80" s="144">
        <v>2.1999999999999998E-8</v>
      </c>
      <c r="D80" s="144">
        <v>2.1999999999999998E-8</v>
      </c>
      <c r="E80" s="144">
        <v>2.1999999999999998E-8</v>
      </c>
      <c r="F80" s="144">
        <v>2.1999999999999998E-8</v>
      </c>
      <c r="G80" s="144">
        <v>2.1999999999999998E-8</v>
      </c>
      <c r="H80" s="144">
        <v>2.1999999999999998E-8</v>
      </c>
      <c r="I80" s="144">
        <v>2.1999999999999998E-8</v>
      </c>
      <c r="J80" s="144">
        <v>2.1999999999999998E-8</v>
      </c>
      <c r="K80" s="144">
        <v>2.1999999999999998E-8</v>
      </c>
      <c r="L80" s="144">
        <v>2.1999999999999998E-8</v>
      </c>
      <c r="M80" s="144">
        <v>2.1999999999999998E-8</v>
      </c>
      <c r="N80" s="144">
        <v>2.1999999999999998E-8</v>
      </c>
      <c r="O80" s="144">
        <v>2.1999999999999998E-8</v>
      </c>
      <c r="P80" s="144">
        <v>2.1999999999999998E-8</v>
      </c>
      <c r="Q80" s="144">
        <v>2.1999999999999998E-8</v>
      </c>
      <c r="R80" s="144">
        <v>2.1999999999999998E-8</v>
      </c>
      <c r="S80" s="144">
        <v>2.1999999999999998E-8</v>
      </c>
      <c r="T80" s="144">
        <v>2.1999999999999998E-8</v>
      </c>
      <c r="U80" s="144">
        <v>2.1999999999999998E-8</v>
      </c>
      <c r="V80" s="144">
        <v>2.1999999999999998E-8</v>
      </c>
      <c r="W80" s="144">
        <v>2.1999999999999998E-8</v>
      </c>
      <c r="X80" s="144">
        <v>2.1999999999999998E-8</v>
      </c>
      <c r="Y80" s="144">
        <v>2.1999999999999998E-8</v>
      </c>
      <c r="Z80" s="144">
        <v>2.1999999999999998E-8</v>
      </c>
      <c r="AA80" s="144">
        <v>2.1999999999999998E-8</v>
      </c>
      <c r="AB80" s="144">
        <v>2.1999999999999998E-8</v>
      </c>
      <c r="AC80" s="144">
        <v>2.1999999999999998E-8</v>
      </c>
      <c r="AD80" s="144">
        <v>2.1999999999999998E-8</v>
      </c>
      <c r="AE80" s="144">
        <v>2.1999999999999998E-8</v>
      </c>
      <c r="AF80" s="144">
        <v>2.1999999999999998E-8</v>
      </c>
      <c r="AG80" s="144">
        <v>2.1999999999999998E-8</v>
      </c>
      <c r="AH80" s="144">
        <v>2.1999999999999998E-8</v>
      </c>
      <c r="AI80" s="144">
        <v>2.1999999999999998E-8</v>
      </c>
      <c r="AJ80" s="144">
        <v>2.1999999999999998E-8</v>
      </c>
      <c r="AK80" s="144">
        <v>2.1999999999999998E-8</v>
      </c>
      <c r="AL80" s="145">
        <v>2.1999999999999998E-8</v>
      </c>
      <c r="AM80" s="144">
        <v>2.1999999999999998E-8</v>
      </c>
      <c r="AN80" s="144">
        <v>2.1999999999999998E-8</v>
      </c>
      <c r="AO80" s="144">
        <v>2.1999999999999998E-8</v>
      </c>
      <c r="AP80" s="145">
        <v>2.1999999999999998E-8</v>
      </c>
      <c r="AQ80" s="144"/>
      <c r="AR80" s="144"/>
      <c r="AS80" s="144"/>
      <c r="AT80" s="144"/>
      <c r="AU80" s="144"/>
      <c r="AV80" s="144"/>
      <c r="AW80" s="144"/>
      <c r="AX80" s="144"/>
      <c r="AY80" s="144"/>
      <c r="AZ80" s="144"/>
      <c r="BA80" s="144"/>
      <c r="BB80" s="144"/>
      <c r="BC80" s="144"/>
      <c r="BD80" s="144"/>
      <c r="BE80" s="145"/>
      <c r="BF80" s="187">
        <v>1.7999999999999999E-6</v>
      </c>
      <c r="BG80" s="187">
        <v>1.7999999999999999E-6</v>
      </c>
      <c r="BH80" s="187">
        <v>1.7999999999999999E-6</v>
      </c>
      <c r="BI80" s="187">
        <v>1.7999999999999999E-6</v>
      </c>
      <c r="BJ80" s="187">
        <v>1.7999999999999999E-6</v>
      </c>
      <c r="BK80" s="187">
        <v>1.7999999999999999E-6</v>
      </c>
      <c r="BL80" s="187">
        <v>1.7999999999999999E-6</v>
      </c>
      <c r="BM80" s="187">
        <v>1.7999999999999999E-6</v>
      </c>
      <c r="BN80" s="187">
        <v>1.7999999999999999E-6</v>
      </c>
      <c r="BO80" s="188">
        <v>1.7999999999999999E-6</v>
      </c>
      <c r="BP80" s="187">
        <v>1.7999999999999999E-6</v>
      </c>
      <c r="BQ80" s="187">
        <v>1.7999999999999999E-6</v>
      </c>
      <c r="BR80" s="187">
        <v>1.7999999999999999E-6</v>
      </c>
      <c r="BS80" s="187">
        <v>1.7999999999999999E-6</v>
      </c>
      <c r="BT80" s="183"/>
      <c r="BU80" s="144"/>
      <c r="BV80" s="144"/>
      <c r="BW80" s="144"/>
      <c r="BX80" s="144"/>
      <c r="BY80" s="144"/>
      <c r="BZ80" s="144"/>
      <c r="CA80" s="144"/>
      <c r="CB80" s="144"/>
      <c r="CC80" s="144"/>
      <c r="CD80" s="144"/>
      <c r="CE80" s="144"/>
      <c r="CF80" s="144"/>
      <c r="CG80" s="144"/>
      <c r="CH80" s="184"/>
    </row>
    <row r="81" spans="1:192">
      <c r="A81" s="143" t="s">
        <v>278</v>
      </c>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5"/>
      <c r="AM81" s="144"/>
      <c r="AN81" s="144"/>
      <c r="AO81" s="144"/>
      <c r="AP81" s="145"/>
      <c r="AQ81" s="144"/>
      <c r="AR81" s="144"/>
      <c r="AS81" s="144"/>
      <c r="AT81" s="144"/>
      <c r="AU81" s="144"/>
      <c r="AV81" s="144"/>
      <c r="AW81" s="144"/>
      <c r="AX81" s="144"/>
      <c r="AY81" s="144"/>
      <c r="AZ81" s="144"/>
      <c r="BA81" s="144"/>
      <c r="BB81" s="144"/>
      <c r="BC81" s="144"/>
      <c r="BD81" s="144"/>
      <c r="BE81" s="145"/>
      <c r="BF81" s="144">
        <v>1.5999999999999999E-5</v>
      </c>
      <c r="BG81" s="144">
        <v>1.5999999999999999E-5</v>
      </c>
      <c r="BH81" s="144">
        <v>1.5999999999999999E-5</v>
      </c>
      <c r="BI81" s="144">
        <v>1.5999999999999999E-5</v>
      </c>
      <c r="BJ81" s="144">
        <v>1.5999999999999999E-5</v>
      </c>
      <c r="BK81" s="144">
        <v>1.5999999999999999E-5</v>
      </c>
      <c r="BL81" s="144">
        <v>1.5999999999999999E-5</v>
      </c>
      <c r="BM81" s="144">
        <v>1.5999999999999999E-5</v>
      </c>
      <c r="BN81" s="144">
        <v>1.5999999999999999E-5</v>
      </c>
      <c r="BO81" s="145">
        <v>1.5999999999999999E-5</v>
      </c>
      <c r="BP81" s="144">
        <v>1.5999999999999999E-5</v>
      </c>
      <c r="BQ81" s="144">
        <v>1.5999999999999999E-5</v>
      </c>
      <c r="BR81" s="144">
        <v>1.5999999999999999E-5</v>
      </c>
      <c r="BS81" s="144">
        <v>1.5999999999999999E-5</v>
      </c>
      <c r="BT81" s="183"/>
      <c r="BU81" s="144"/>
      <c r="BV81" s="144"/>
      <c r="BW81" s="144"/>
      <c r="BX81" s="144"/>
      <c r="BY81" s="144"/>
      <c r="BZ81" s="144"/>
      <c r="CA81" s="144"/>
      <c r="CB81" s="144"/>
      <c r="CC81" s="144"/>
      <c r="CD81" s="144"/>
      <c r="CE81" s="144"/>
      <c r="CF81" s="144"/>
      <c r="CG81" s="144"/>
      <c r="CH81" s="184"/>
    </row>
    <row r="82" spans="1:192">
      <c r="A82" s="143" t="s">
        <v>33</v>
      </c>
      <c r="B82" s="144">
        <v>5.0999999999999999E-7</v>
      </c>
      <c r="C82" s="144">
        <v>5.0999999999999999E-7</v>
      </c>
      <c r="D82" s="144">
        <v>5.0999999999999999E-7</v>
      </c>
      <c r="E82" s="144">
        <v>5.0999999999999999E-7</v>
      </c>
      <c r="F82" s="144">
        <v>5.0999999999999999E-7</v>
      </c>
      <c r="G82" s="144">
        <v>5.0999999999999999E-7</v>
      </c>
      <c r="H82" s="144">
        <v>5.0999999999999999E-7</v>
      </c>
      <c r="I82" s="144">
        <v>5.0999999999999999E-7</v>
      </c>
      <c r="J82" s="144">
        <v>5.0999999999999999E-7</v>
      </c>
      <c r="K82" s="144">
        <v>5.0999999999999999E-7</v>
      </c>
      <c r="L82" s="144">
        <v>5.0999999999999999E-7</v>
      </c>
      <c r="M82" s="144">
        <v>5.0999999999999999E-7</v>
      </c>
      <c r="N82" s="144">
        <v>5.0999999999999999E-7</v>
      </c>
      <c r="O82" s="144">
        <v>5.0999999999999999E-7</v>
      </c>
      <c r="P82" s="144">
        <v>5.0999999999999999E-7</v>
      </c>
      <c r="Q82" s="144">
        <v>5.0999999999999999E-7</v>
      </c>
      <c r="R82" s="144">
        <v>5.0999999999999999E-7</v>
      </c>
      <c r="S82" s="144">
        <v>5.0999999999999999E-7</v>
      </c>
      <c r="T82" s="144">
        <v>5.0999999999999999E-7</v>
      </c>
      <c r="U82" s="144">
        <v>5.0999999999999999E-7</v>
      </c>
      <c r="V82" s="144">
        <v>5.0999999999999999E-7</v>
      </c>
      <c r="W82" s="144">
        <v>5.0999999999999999E-7</v>
      </c>
      <c r="X82" s="144">
        <v>5.0999999999999999E-7</v>
      </c>
      <c r="Y82" s="144">
        <v>5.0999999999999999E-7</v>
      </c>
      <c r="Z82" s="144">
        <v>5.0999999999999999E-7</v>
      </c>
      <c r="AA82" s="144">
        <v>5.0999999999999999E-7</v>
      </c>
      <c r="AB82" s="144">
        <v>5.0999999999999999E-7</v>
      </c>
      <c r="AC82" s="144">
        <v>5.0999999999999999E-7</v>
      </c>
      <c r="AD82" s="144">
        <v>5.0999999999999999E-7</v>
      </c>
      <c r="AE82" s="144">
        <v>5.0999999999999999E-7</v>
      </c>
      <c r="AF82" s="144">
        <v>5.0999999999999999E-7</v>
      </c>
      <c r="AG82" s="144">
        <v>5.0999999999999999E-7</v>
      </c>
      <c r="AH82" s="144">
        <v>5.0999999999999999E-7</v>
      </c>
      <c r="AI82" s="144">
        <v>5.0999999999999999E-7</v>
      </c>
      <c r="AJ82" s="144">
        <v>5.0999999999999999E-7</v>
      </c>
      <c r="AK82" s="144">
        <v>5.0999999999999999E-7</v>
      </c>
      <c r="AL82" s="145">
        <v>5.0999999999999999E-7</v>
      </c>
      <c r="AM82" s="144">
        <v>5.0999999999999999E-7</v>
      </c>
      <c r="AN82" s="144">
        <v>5.0999999999999999E-7</v>
      </c>
      <c r="AO82" s="144">
        <v>5.0999999999999999E-7</v>
      </c>
      <c r="AP82" s="145">
        <v>2.1999999999999999E-5</v>
      </c>
      <c r="AQ82" s="144">
        <v>2.1100000000000001E-5</v>
      </c>
      <c r="AR82" s="144">
        <v>2.1100000000000001E-5</v>
      </c>
      <c r="AS82" s="144">
        <v>2.1100000000000001E-5</v>
      </c>
      <c r="AT82" s="144">
        <v>2.1100000000000001E-5</v>
      </c>
      <c r="AU82" s="144">
        <v>2.1100000000000001E-5</v>
      </c>
      <c r="AV82" s="144">
        <v>2.1100000000000001E-5</v>
      </c>
      <c r="AW82" s="144">
        <v>2.1100000000000001E-5</v>
      </c>
      <c r="AX82" s="144">
        <v>2.1100000000000001E-5</v>
      </c>
      <c r="AY82" s="144">
        <v>2.1100000000000001E-5</v>
      </c>
      <c r="AZ82" s="144">
        <v>2.1100000000000001E-5</v>
      </c>
      <c r="BA82" s="144">
        <v>2.1100000000000001E-5</v>
      </c>
      <c r="BB82" s="144">
        <v>2.1100000000000001E-5</v>
      </c>
      <c r="BC82" s="144">
        <v>2.1100000000000001E-5</v>
      </c>
      <c r="BD82" s="144">
        <v>2.1100000000000001E-5</v>
      </c>
      <c r="BE82" s="145">
        <v>2.1100000000000001E-5</v>
      </c>
      <c r="BF82" s="144">
        <v>1.7999999999999999E-6</v>
      </c>
      <c r="BG82" s="144">
        <v>1.7999999999999999E-6</v>
      </c>
      <c r="BH82" s="144">
        <v>1.7999999999999999E-6</v>
      </c>
      <c r="BI82" s="144">
        <v>1.7999999999999999E-6</v>
      </c>
      <c r="BJ82" s="144">
        <v>1.7999999999999999E-6</v>
      </c>
      <c r="BK82" s="144">
        <v>1.7999999999999999E-6</v>
      </c>
      <c r="BL82" s="144">
        <v>1.7999999999999999E-6</v>
      </c>
      <c r="BM82" s="144">
        <v>1.7999999999999999E-6</v>
      </c>
      <c r="BN82" s="144">
        <v>1.7999999999999999E-6</v>
      </c>
      <c r="BO82" s="145">
        <v>1.7999999999999999E-6</v>
      </c>
      <c r="BP82" s="144">
        <v>1.7999999999999999E-6</v>
      </c>
      <c r="BQ82" s="144">
        <v>1.7999999999999999E-6</v>
      </c>
      <c r="BR82" s="144">
        <v>1.7999999999999999E-6</v>
      </c>
      <c r="BS82" s="144">
        <v>1.7999999999999999E-6</v>
      </c>
      <c r="BT82" s="183">
        <v>9.0999999999999997E-7</v>
      </c>
      <c r="BU82" s="144">
        <v>9.0999999999999997E-7</v>
      </c>
      <c r="BV82" s="144">
        <v>9.0999999999999997E-7</v>
      </c>
      <c r="BW82" s="144">
        <v>9.0999999999999997E-7</v>
      </c>
      <c r="BX82" s="144">
        <v>9.0999999999999997E-7</v>
      </c>
      <c r="BY82" s="144">
        <v>9.0999999999999997E-7</v>
      </c>
      <c r="BZ82" s="144">
        <v>9.0999999999999997E-7</v>
      </c>
      <c r="CA82" s="144">
        <v>9.0999999999999997E-7</v>
      </c>
      <c r="CB82" s="144">
        <v>9.0999999999999997E-7</v>
      </c>
      <c r="CC82" s="144">
        <v>9.0999999999999997E-7</v>
      </c>
      <c r="CD82" s="144">
        <v>9.0999999999999997E-7</v>
      </c>
      <c r="CE82" s="144">
        <v>9.0999999999999997E-7</v>
      </c>
      <c r="CF82" s="144">
        <v>9.0999999999999997E-7</v>
      </c>
      <c r="CG82" s="144">
        <v>9.0999999999999997E-7</v>
      </c>
      <c r="CH82" s="184">
        <v>9.0999999999999997E-7</v>
      </c>
    </row>
    <row r="83" spans="1:192">
      <c r="A83" s="143" t="s">
        <v>34</v>
      </c>
      <c r="B83" s="144">
        <v>2.4999999999999999E-7</v>
      </c>
      <c r="C83" s="144">
        <v>2.4999999999999999E-7</v>
      </c>
      <c r="D83" s="144">
        <v>2.4999999999999999E-7</v>
      </c>
      <c r="E83" s="144">
        <v>2.4999999999999999E-7</v>
      </c>
      <c r="F83" s="144">
        <v>2.4999999999999999E-7</v>
      </c>
      <c r="G83" s="144">
        <v>2.4999999999999999E-7</v>
      </c>
      <c r="H83" s="144">
        <v>2.4999999999999999E-7</v>
      </c>
      <c r="I83" s="144">
        <v>2.4999999999999999E-7</v>
      </c>
      <c r="J83" s="144">
        <v>2.4999999999999999E-7</v>
      </c>
      <c r="K83" s="144">
        <v>2.4999999999999999E-7</v>
      </c>
      <c r="L83" s="144">
        <v>2.4999999999999999E-7</v>
      </c>
      <c r="M83" s="144">
        <v>2.4999999999999999E-7</v>
      </c>
      <c r="N83" s="144">
        <v>2.4999999999999999E-7</v>
      </c>
      <c r="O83" s="144">
        <v>2.4999999999999999E-7</v>
      </c>
      <c r="P83" s="144">
        <v>2.4999999999999999E-7</v>
      </c>
      <c r="Q83" s="144">
        <v>2.4999999999999999E-7</v>
      </c>
      <c r="R83" s="144">
        <v>2.4999999999999999E-7</v>
      </c>
      <c r="S83" s="144">
        <v>2.4999999999999999E-7</v>
      </c>
      <c r="T83" s="144">
        <v>2.4999999999999999E-7</v>
      </c>
      <c r="U83" s="144">
        <v>2.4999999999999999E-7</v>
      </c>
      <c r="V83" s="144">
        <v>2.4999999999999999E-7</v>
      </c>
      <c r="W83" s="144">
        <v>2.4999999999999999E-7</v>
      </c>
      <c r="X83" s="144">
        <v>2.4999999999999999E-7</v>
      </c>
      <c r="Y83" s="144">
        <v>2.4999999999999999E-7</v>
      </c>
      <c r="Z83" s="144">
        <v>2.4999999999999999E-7</v>
      </c>
      <c r="AA83" s="144">
        <v>2.4999999999999999E-7</v>
      </c>
      <c r="AB83" s="144">
        <v>2.4999999999999999E-7</v>
      </c>
      <c r="AC83" s="144">
        <v>2.4999999999999999E-7</v>
      </c>
      <c r="AD83" s="144">
        <v>2.4999999999999999E-7</v>
      </c>
      <c r="AE83" s="144">
        <v>2.4999999999999999E-7</v>
      </c>
      <c r="AF83" s="144">
        <v>2.4999999999999999E-7</v>
      </c>
      <c r="AG83" s="144">
        <v>2.4999999999999999E-7</v>
      </c>
      <c r="AH83" s="144">
        <v>2.4999999999999999E-7</v>
      </c>
      <c r="AI83" s="144">
        <v>2.4999999999999999E-7</v>
      </c>
      <c r="AJ83" s="144">
        <v>2.4999999999999999E-7</v>
      </c>
      <c r="AK83" s="144">
        <v>2.4999999999999999E-7</v>
      </c>
      <c r="AL83" s="145">
        <v>2.4999999999999999E-7</v>
      </c>
      <c r="AM83" s="144">
        <v>2.4999999999999999E-7</v>
      </c>
      <c r="AN83" s="144">
        <v>2.4999999999999999E-7</v>
      </c>
      <c r="AO83" s="144">
        <v>2.4999999999999999E-7</v>
      </c>
      <c r="AP83" s="145">
        <v>8.6000000000000003E-5</v>
      </c>
      <c r="AQ83" s="144">
        <v>2.53E-7</v>
      </c>
      <c r="AR83" s="144">
        <v>2.53E-7</v>
      </c>
      <c r="AS83" s="144">
        <v>2.53E-7</v>
      </c>
      <c r="AT83" s="144">
        <v>2.53E-7</v>
      </c>
      <c r="AU83" s="144">
        <v>2.53E-7</v>
      </c>
      <c r="AV83" s="144">
        <v>2.53E-7</v>
      </c>
      <c r="AW83" s="144">
        <v>2.53E-7</v>
      </c>
      <c r="AX83" s="144">
        <v>2.53E-7</v>
      </c>
      <c r="AY83" s="144">
        <v>2.53E-7</v>
      </c>
      <c r="AZ83" s="144">
        <v>2.53E-7</v>
      </c>
      <c r="BA83" s="144">
        <v>2.53E-7</v>
      </c>
      <c r="BB83" s="144">
        <v>2.53E-7</v>
      </c>
      <c r="BC83" s="144">
        <v>2.53E-7</v>
      </c>
      <c r="BD83" s="144">
        <v>2.53E-7</v>
      </c>
      <c r="BE83" s="145">
        <v>2.53E-7</v>
      </c>
      <c r="BF83" s="144">
        <v>1.7999999999999999E-6</v>
      </c>
      <c r="BG83" s="144">
        <v>1.7999999999999999E-6</v>
      </c>
      <c r="BH83" s="144">
        <v>1.7999999999999999E-6</v>
      </c>
      <c r="BI83" s="144">
        <v>1.7999999999999999E-6</v>
      </c>
      <c r="BJ83" s="144">
        <v>1.7999999999999999E-6</v>
      </c>
      <c r="BK83" s="144">
        <v>1.7999999999999999E-6</v>
      </c>
      <c r="BL83" s="144">
        <v>1.7999999999999999E-6</v>
      </c>
      <c r="BM83" s="144">
        <v>1.7999999999999999E-6</v>
      </c>
      <c r="BN83" s="144">
        <v>1.7999999999999999E-6</v>
      </c>
      <c r="BO83" s="145">
        <v>1.7999999999999999E-6</v>
      </c>
      <c r="BP83" s="144">
        <v>1.7999999999999999E-6</v>
      </c>
      <c r="BQ83" s="144">
        <v>1.7999999999999999E-6</v>
      </c>
      <c r="BR83" s="144">
        <v>1.7999999999999999E-6</v>
      </c>
      <c r="BS83" s="144">
        <v>1.7999999999999999E-6</v>
      </c>
      <c r="BT83" s="183">
        <v>5.0000000000000004E-6</v>
      </c>
      <c r="BU83" s="144">
        <v>5.0000000000000004E-6</v>
      </c>
      <c r="BV83" s="144">
        <v>5.0000000000000004E-6</v>
      </c>
      <c r="BW83" s="144">
        <v>5.0000000000000004E-6</v>
      </c>
      <c r="BX83" s="144">
        <v>5.0000000000000004E-6</v>
      </c>
      <c r="BY83" s="144">
        <v>5.0000000000000004E-6</v>
      </c>
      <c r="BZ83" s="144">
        <v>5.0000000000000004E-6</v>
      </c>
      <c r="CA83" s="144">
        <v>5.0000000000000004E-6</v>
      </c>
      <c r="CB83" s="144">
        <v>5.0000000000000004E-6</v>
      </c>
      <c r="CC83" s="144">
        <v>5.0000000000000004E-6</v>
      </c>
      <c r="CD83" s="144">
        <v>5.0000000000000004E-6</v>
      </c>
      <c r="CE83" s="144">
        <v>5.0000000000000004E-6</v>
      </c>
      <c r="CF83" s="144">
        <v>5.0000000000000004E-6</v>
      </c>
      <c r="CG83" s="144">
        <v>5.0000000000000004E-6</v>
      </c>
      <c r="CH83" s="184">
        <v>5.0000000000000004E-6</v>
      </c>
    </row>
    <row r="84" spans="1:192">
      <c r="A84" s="143" t="s">
        <v>38</v>
      </c>
      <c r="B84" s="144">
        <v>2.1E-7</v>
      </c>
      <c r="C84" s="144">
        <v>2.1E-7</v>
      </c>
      <c r="D84" s="144">
        <v>2.1E-7</v>
      </c>
      <c r="E84" s="144">
        <v>2.1E-7</v>
      </c>
      <c r="F84" s="144">
        <v>2.1E-7</v>
      </c>
      <c r="G84" s="144">
        <v>2.1E-7</v>
      </c>
      <c r="H84" s="144">
        <v>2.1E-7</v>
      </c>
      <c r="I84" s="144">
        <v>2.1E-7</v>
      </c>
      <c r="J84" s="144">
        <v>2.1E-7</v>
      </c>
      <c r="K84" s="144">
        <v>2.1E-7</v>
      </c>
      <c r="L84" s="144">
        <v>2.1E-7</v>
      </c>
      <c r="M84" s="144">
        <v>2.1E-7</v>
      </c>
      <c r="N84" s="144">
        <v>2.1E-7</v>
      </c>
      <c r="O84" s="144">
        <v>2.1E-7</v>
      </c>
      <c r="P84" s="144">
        <v>2.1E-7</v>
      </c>
      <c r="Q84" s="144">
        <v>2.1E-7</v>
      </c>
      <c r="R84" s="144">
        <v>2.1E-7</v>
      </c>
      <c r="S84" s="144">
        <v>2.1E-7</v>
      </c>
      <c r="T84" s="144">
        <v>2.1E-7</v>
      </c>
      <c r="U84" s="144">
        <v>2.1E-7</v>
      </c>
      <c r="V84" s="144">
        <v>2.1E-7</v>
      </c>
      <c r="W84" s="144">
        <v>2.1E-7</v>
      </c>
      <c r="X84" s="144">
        <v>2.1E-7</v>
      </c>
      <c r="Y84" s="144">
        <v>2.1E-7</v>
      </c>
      <c r="Z84" s="144">
        <v>2.1E-7</v>
      </c>
      <c r="AA84" s="144">
        <v>2.1E-7</v>
      </c>
      <c r="AB84" s="144">
        <v>2.1E-7</v>
      </c>
      <c r="AC84" s="144">
        <v>2.1E-7</v>
      </c>
      <c r="AD84" s="144">
        <v>2.1E-7</v>
      </c>
      <c r="AE84" s="144">
        <v>2.1E-7</v>
      </c>
      <c r="AF84" s="144">
        <v>2.1E-7</v>
      </c>
      <c r="AG84" s="144">
        <v>2.1E-7</v>
      </c>
      <c r="AH84" s="144">
        <v>2.1E-7</v>
      </c>
      <c r="AI84" s="144">
        <v>2.1E-7</v>
      </c>
      <c r="AJ84" s="144">
        <v>2.1E-7</v>
      </c>
      <c r="AK84" s="144">
        <v>2.1E-7</v>
      </c>
      <c r="AL84" s="145">
        <v>2.1E-7</v>
      </c>
      <c r="AM84" s="144">
        <v>2.1E-7</v>
      </c>
      <c r="AN84" s="144">
        <v>2.1E-7</v>
      </c>
      <c r="AO84" s="144">
        <v>2.1E-7</v>
      </c>
      <c r="AP84" s="145">
        <v>2.5000000000000001E-5</v>
      </c>
      <c r="AQ84" s="144">
        <v>1.22E-6</v>
      </c>
      <c r="AR84" s="144">
        <v>1.22E-6</v>
      </c>
      <c r="AS84" s="144">
        <v>1.22E-6</v>
      </c>
      <c r="AT84" s="144">
        <v>1.22E-6</v>
      </c>
      <c r="AU84" s="144">
        <v>1.22E-6</v>
      </c>
      <c r="AV84" s="144">
        <v>1.22E-6</v>
      </c>
      <c r="AW84" s="144">
        <v>1.22E-6</v>
      </c>
      <c r="AX84" s="144">
        <v>1.22E-6</v>
      </c>
      <c r="AY84" s="144">
        <v>1.22E-6</v>
      </c>
      <c r="AZ84" s="144">
        <v>1.22E-6</v>
      </c>
      <c r="BA84" s="144">
        <v>1.22E-6</v>
      </c>
      <c r="BB84" s="144">
        <v>1.22E-6</v>
      </c>
      <c r="BC84" s="144">
        <v>1.22E-6</v>
      </c>
      <c r="BD84" s="144">
        <v>1.22E-6</v>
      </c>
      <c r="BE84" s="145">
        <v>1.22E-6</v>
      </c>
      <c r="BF84" s="144">
        <v>2.3999999999999999E-6</v>
      </c>
      <c r="BG84" s="144">
        <v>2.3999999999999999E-6</v>
      </c>
      <c r="BH84" s="144">
        <v>2.3999999999999999E-6</v>
      </c>
      <c r="BI84" s="144">
        <v>2.3999999999999999E-6</v>
      </c>
      <c r="BJ84" s="144">
        <v>2.3999999999999999E-6</v>
      </c>
      <c r="BK84" s="144">
        <v>2.3999999999999999E-6</v>
      </c>
      <c r="BL84" s="144">
        <v>2.3999999999999999E-6</v>
      </c>
      <c r="BM84" s="144">
        <v>2.3999999999999999E-6</v>
      </c>
      <c r="BN84" s="144">
        <v>2.3999999999999999E-6</v>
      </c>
      <c r="BO84" s="145">
        <v>2.3999999999999999E-6</v>
      </c>
      <c r="BP84" s="144">
        <v>2.3999999999999999E-6</v>
      </c>
      <c r="BQ84" s="144">
        <v>2.3999999999999999E-6</v>
      </c>
      <c r="BR84" s="144">
        <v>2.3999999999999999E-6</v>
      </c>
      <c r="BS84" s="144">
        <v>2.3999999999999999E-6</v>
      </c>
      <c r="BT84" s="183">
        <v>3.0000000000000001E-6</v>
      </c>
      <c r="BU84" s="144">
        <v>3.0000000000000001E-6</v>
      </c>
      <c r="BV84" s="144">
        <v>3.0000000000000001E-6</v>
      </c>
      <c r="BW84" s="144">
        <v>3.0000000000000001E-6</v>
      </c>
      <c r="BX84" s="144">
        <v>3.0000000000000001E-6</v>
      </c>
      <c r="BY84" s="144">
        <v>3.0000000000000001E-6</v>
      </c>
      <c r="BZ84" s="144">
        <v>3.0000000000000001E-6</v>
      </c>
      <c r="CA84" s="144">
        <v>3.0000000000000001E-6</v>
      </c>
      <c r="CB84" s="144">
        <v>3.0000000000000001E-6</v>
      </c>
      <c r="CC84" s="144">
        <v>3.0000000000000001E-6</v>
      </c>
      <c r="CD84" s="144">
        <v>3.0000000000000001E-6</v>
      </c>
      <c r="CE84" s="144">
        <v>3.0000000000000001E-6</v>
      </c>
      <c r="CF84" s="144">
        <v>3.0000000000000001E-6</v>
      </c>
      <c r="CG84" s="144">
        <v>3.0000000000000001E-6</v>
      </c>
      <c r="CH84" s="184">
        <v>3.0000000000000001E-6</v>
      </c>
    </row>
    <row r="85" spans="1:192">
      <c r="A85" s="143" t="s">
        <v>42</v>
      </c>
      <c r="B85" s="144">
        <v>8.0000000000000002E-8</v>
      </c>
      <c r="C85" s="144">
        <v>8.0000000000000002E-8</v>
      </c>
      <c r="D85" s="144">
        <v>8.0000000000000002E-8</v>
      </c>
      <c r="E85" s="144">
        <v>8.0000000000000002E-8</v>
      </c>
      <c r="F85" s="144">
        <v>8.0000000000000002E-8</v>
      </c>
      <c r="G85" s="144">
        <v>8.0000000000000002E-8</v>
      </c>
      <c r="H85" s="144">
        <v>8.0000000000000002E-8</v>
      </c>
      <c r="I85" s="144">
        <v>8.0000000000000002E-8</v>
      </c>
      <c r="J85" s="144">
        <v>8.0000000000000002E-8</v>
      </c>
      <c r="K85" s="144">
        <v>8.0000000000000002E-8</v>
      </c>
      <c r="L85" s="144">
        <v>8.0000000000000002E-8</v>
      </c>
      <c r="M85" s="144">
        <v>8.0000000000000002E-8</v>
      </c>
      <c r="N85" s="144">
        <v>8.0000000000000002E-8</v>
      </c>
      <c r="O85" s="144">
        <v>8.0000000000000002E-8</v>
      </c>
      <c r="P85" s="144">
        <v>8.0000000000000002E-8</v>
      </c>
      <c r="Q85" s="144">
        <v>8.0000000000000002E-8</v>
      </c>
      <c r="R85" s="144">
        <v>8.0000000000000002E-8</v>
      </c>
      <c r="S85" s="144">
        <v>8.0000000000000002E-8</v>
      </c>
      <c r="T85" s="144">
        <v>8.0000000000000002E-8</v>
      </c>
      <c r="U85" s="144">
        <v>8.0000000000000002E-8</v>
      </c>
      <c r="V85" s="144">
        <v>8.0000000000000002E-8</v>
      </c>
      <c r="W85" s="144">
        <v>8.0000000000000002E-8</v>
      </c>
      <c r="X85" s="144">
        <v>8.0000000000000002E-8</v>
      </c>
      <c r="Y85" s="144">
        <v>8.0000000000000002E-8</v>
      </c>
      <c r="Z85" s="144">
        <v>8.0000000000000002E-8</v>
      </c>
      <c r="AA85" s="144">
        <v>8.0000000000000002E-8</v>
      </c>
      <c r="AB85" s="144">
        <v>8.0000000000000002E-8</v>
      </c>
      <c r="AC85" s="144">
        <v>8.0000000000000002E-8</v>
      </c>
      <c r="AD85" s="144">
        <v>8.0000000000000002E-8</v>
      </c>
      <c r="AE85" s="144">
        <v>8.0000000000000002E-8</v>
      </c>
      <c r="AF85" s="144">
        <v>8.0000000000000002E-8</v>
      </c>
      <c r="AG85" s="144">
        <v>8.0000000000000002E-8</v>
      </c>
      <c r="AH85" s="144">
        <v>8.0000000000000002E-8</v>
      </c>
      <c r="AI85" s="144">
        <v>8.0000000000000002E-8</v>
      </c>
      <c r="AJ85" s="144">
        <v>8.0000000000000002E-8</v>
      </c>
      <c r="AK85" s="144">
        <v>8.0000000000000002E-8</v>
      </c>
      <c r="AL85" s="145">
        <v>8.0000000000000002E-8</v>
      </c>
      <c r="AM85" s="144">
        <v>8.0000000000000002E-8</v>
      </c>
      <c r="AN85" s="144">
        <v>8.0000000000000002E-8</v>
      </c>
      <c r="AO85" s="144">
        <v>8.0000000000000002E-8</v>
      </c>
      <c r="AP85" s="145">
        <v>7.1000000000000005E-5</v>
      </c>
      <c r="AQ85" s="144">
        <v>4.0099999999999997E-6</v>
      </c>
      <c r="AR85" s="144">
        <v>4.0099999999999997E-6</v>
      </c>
      <c r="AS85" s="144">
        <v>4.0099999999999997E-6</v>
      </c>
      <c r="AT85" s="144">
        <v>4.0099999999999997E-6</v>
      </c>
      <c r="AU85" s="144">
        <v>4.0099999999999997E-6</v>
      </c>
      <c r="AV85" s="144">
        <v>4.0099999999999997E-6</v>
      </c>
      <c r="AW85" s="144">
        <v>4.0099999999999997E-6</v>
      </c>
      <c r="AX85" s="144">
        <v>4.0099999999999997E-6</v>
      </c>
      <c r="AY85" s="144">
        <v>4.0099999999999997E-6</v>
      </c>
      <c r="AZ85" s="144">
        <v>4.0099999999999997E-6</v>
      </c>
      <c r="BA85" s="144">
        <v>4.0099999999999997E-6</v>
      </c>
      <c r="BB85" s="144">
        <v>4.0099999999999997E-6</v>
      </c>
      <c r="BC85" s="144">
        <v>4.0099999999999997E-6</v>
      </c>
      <c r="BD85" s="144">
        <v>4.0099999999999997E-6</v>
      </c>
      <c r="BE85" s="145">
        <v>4.0099999999999997E-6</v>
      </c>
      <c r="BF85" s="144">
        <v>1.7999999999999999E-6</v>
      </c>
      <c r="BG85" s="144">
        <v>1.7999999999999999E-6</v>
      </c>
      <c r="BH85" s="144">
        <v>1.7999999999999999E-6</v>
      </c>
      <c r="BI85" s="144">
        <v>1.7999999999999999E-6</v>
      </c>
      <c r="BJ85" s="144">
        <v>1.7999999999999999E-6</v>
      </c>
      <c r="BK85" s="144">
        <v>1.7999999999999999E-6</v>
      </c>
      <c r="BL85" s="144">
        <v>1.7999999999999999E-6</v>
      </c>
      <c r="BM85" s="144">
        <v>1.7999999999999999E-6</v>
      </c>
      <c r="BN85" s="144">
        <v>1.7999999999999999E-6</v>
      </c>
      <c r="BO85" s="145">
        <v>1.7999999999999999E-6</v>
      </c>
      <c r="BP85" s="144">
        <v>1.7999999999999999E-6</v>
      </c>
      <c r="BQ85" s="144">
        <v>1.7999999999999999E-6</v>
      </c>
      <c r="BR85" s="144">
        <v>1.7999999999999999E-6</v>
      </c>
      <c r="BS85" s="144">
        <v>1.7999999999999999E-6</v>
      </c>
      <c r="BT85" s="183">
        <v>6.5E-8</v>
      </c>
      <c r="BU85" s="144">
        <v>6.5E-8</v>
      </c>
      <c r="BV85" s="144">
        <v>6.5E-8</v>
      </c>
      <c r="BW85" s="144">
        <v>6.5E-8</v>
      </c>
      <c r="BX85" s="144">
        <v>6.5E-8</v>
      </c>
      <c r="BY85" s="144">
        <v>6.5E-8</v>
      </c>
      <c r="BZ85" s="144">
        <v>6.5E-8</v>
      </c>
      <c r="CA85" s="144">
        <v>6.5E-8</v>
      </c>
      <c r="CB85" s="144">
        <v>6.5E-8</v>
      </c>
      <c r="CC85" s="144">
        <v>6.5E-8</v>
      </c>
      <c r="CD85" s="144">
        <v>6.5E-8</v>
      </c>
      <c r="CE85" s="144">
        <v>6.5E-8</v>
      </c>
      <c r="CF85" s="144">
        <v>6.5E-8</v>
      </c>
      <c r="CG85" s="144">
        <v>6.5E-8</v>
      </c>
      <c r="CH85" s="184">
        <v>6.5E-8</v>
      </c>
    </row>
    <row r="86" spans="1:192">
      <c r="A86" s="172" t="s">
        <v>43</v>
      </c>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5"/>
      <c r="AM86" s="144"/>
      <c r="AN86" s="144"/>
      <c r="AO86" s="144"/>
      <c r="AP86" s="145"/>
      <c r="AQ86" s="144"/>
      <c r="AR86" s="144"/>
      <c r="AS86" s="144"/>
      <c r="AT86" s="144"/>
      <c r="AU86" s="144"/>
      <c r="AV86" s="144"/>
      <c r="AW86" s="144"/>
      <c r="AX86" s="144"/>
      <c r="AY86" s="144"/>
      <c r="AZ86" s="144"/>
      <c r="BA86" s="144"/>
      <c r="BB86" s="144"/>
      <c r="BC86" s="144"/>
      <c r="BD86" s="144"/>
      <c r="BE86" s="145"/>
      <c r="BF86" s="134"/>
      <c r="BG86" s="144"/>
      <c r="BH86" s="144"/>
      <c r="BI86" s="144"/>
      <c r="BJ86" s="144"/>
      <c r="BK86" s="144"/>
      <c r="BL86" s="144"/>
      <c r="BM86" s="144"/>
      <c r="BN86" s="144"/>
      <c r="BO86" s="145"/>
      <c r="BP86" s="144"/>
      <c r="BQ86" s="144"/>
      <c r="BR86" s="144"/>
      <c r="BS86" s="144"/>
      <c r="BT86" s="183">
        <v>9.9999999999999995E-8</v>
      </c>
      <c r="BU86" s="144">
        <v>9.9999999999999995E-8</v>
      </c>
      <c r="BV86" s="144">
        <v>9.9999999999999995E-8</v>
      </c>
      <c r="BW86" s="144">
        <v>9.9999999999999995E-8</v>
      </c>
      <c r="BX86" s="144">
        <v>9.9999999999999995E-8</v>
      </c>
      <c r="BY86" s="144">
        <v>9.9999999999999995E-8</v>
      </c>
      <c r="BZ86" s="144">
        <v>9.9999999999999995E-8</v>
      </c>
      <c r="CA86" s="144">
        <v>9.9999999999999995E-8</v>
      </c>
      <c r="CB86" s="144">
        <v>9.9999999999999995E-8</v>
      </c>
      <c r="CC86" s="144">
        <v>9.9999999999999995E-8</v>
      </c>
      <c r="CD86" s="144">
        <v>9.9999999999999995E-8</v>
      </c>
      <c r="CE86" s="144">
        <v>9.9999999999999995E-8</v>
      </c>
      <c r="CF86" s="144">
        <v>9.9999999999999995E-8</v>
      </c>
      <c r="CG86" s="144">
        <v>9.9999999999999995E-8</v>
      </c>
      <c r="CH86" s="184">
        <v>9.9999999999999995E-8</v>
      </c>
    </row>
    <row r="87" spans="1:192">
      <c r="A87" s="172" t="s">
        <v>44</v>
      </c>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5"/>
      <c r="AM87" s="144"/>
      <c r="AN87" s="144"/>
      <c r="AO87" s="144"/>
      <c r="AP87" s="145">
        <v>6.1999999999999999E-6</v>
      </c>
      <c r="AQ87" s="144"/>
      <c r="AR87" s="144"/>
      <c r="AS87" s="144"/>
      <c r="AT87" s="144"/>
      <c r="AU87" s="144"/>
      <c r="AV87" s="144"/>
      <c r="AW87" s="144"/>
      <c r="AX87" s="144"/>
      <c r="AY87" s="144"/>
      <c r="AZ87" s="144"/>
      <c r="BA87" s="144"/>
      <c r="BB87" s="144"/>
      <c r="BC87" s="144"/>
      <c r="BD87" s="144"/>
      <c r="BE87" s="145"/>
      <c r="BF87" s="134"/>
      <c r="BG87" s="144"/>
      <c r="BH87" s="144"/>
      <c r="BI87" s="144"/>
      <c r="BJ87" s="144"/>
      <c r="BK87" s="144"/>
      <c r="BL87" s="144"/>
      <c r="BM87" s="144"/>
      <c r="BN87" s="144"/>
      <c r="BO87" s="145"/>
      <c r="BP87" s="144"/>
      <c r="BQ87" s="144"/>
      <c r="BR87" s="144"/>
      <c r="BS87" s="144"/>
      <c r="BT87" s="183">
        <v>2.6000000000000001E-9</v>
      </c>
      <c r="BU87" s="144">
        <v>2.6000000000000001E-9</v>
      </c>
      <c r="BV87" s="144">
        <v>2.6000000000000001E-9</v>
      </c>
      <c r="BW87" s="144">
        <v>2.6000000000000001E-9</v>
      </c>
      <c r="BX87" s="144">
        <v>2.6000000000000001E-9</v>
      </c>
      <c r="BY87" s="144">
        <v>2.6000000000000001E-9</v>
      </c>
      <c r="BZ87" s="144">
        <v>2.6000000000000001E-9</v>
      </c>
      <c r="CA87" s="144">
        <v>2.6000000000000001E-9</v>
      </c>
      <c r="CB87" s="144">
        <v>2.6000000000000001E-9</v>
      </c>
      <c r="CC87" s="144">
        <v>2.6000000000000001E-9</v>
      </c>
      <c r="CD87" s="144">
        <v>2.6000000000000001E-9</v>
      </c>
      <c r="CE87" s="144">
        <v>2.6000000000000001E-9</v>
      </c>
      <c r="CF87" s="144">
        <v>2.6000000000000001E-9</v>
      </c>
      <c r="CG87" s="144">
        <v>2.6000000000000001E-9</v>
      </c>
      <c r="CH87" s="184">
        <v>2.6000000000000001E-9</v>
      </c>
    </row>
    <row r="88" spans="1:192">
      <c r="A88" s="143" t="s">
        <v>45</v>
      </c>
      <c r="B88" s="144">
        <v>2.7E-8</v>
      </c>
      <c r="C88" s="144">
        <v>2.7E-8</v>
      </c>
      <c r="D88" s="144">
        <v>2.7E-8</v>
      </c>
      <c r="E88" s="144">
        <v>2.7E-8</v>
      </c>
      <c r="F88" s="144">
        <v>2.7E-8</v>
      </c>
      <c r="G88" s="144">
        <v>2.7E-8</v>
      </c>
      <c r="H88" s="144">
        <v>2.7E-8</v>
      </c>
      <c r="I88" s="144">
        <v>2.7E-8</v>
      </c>
      <c r="J88" s="144">
        <v>2.7E-8</v>
      </c>
      <c r="K88" s="144">
        <v>2.7E-8</v>
      </c>
      <c r="L88" s="144">
        <v>2.7E-8</v>
      </c>
      <c r="M88" s="144">
        <v>2.7E-8</v>
      </c>
      <c r="N88" s="144">
        <v>2.7E-8</v>
      </c>
      <c r="O88" s="144">
        <v>2.7E-8</v>
      </c>
      <c r="P88" s="144">
        <v>2.7E-8</v>
      </c>
      <c r="Q88" s="144">
        <v>2.7E-8</v>
      </c>
      <c r="R88" s="144">
        <v>2.7E-8</v>
      </c>
      <c r="S88" s="144">
        <v>2.7E-8</v>
      </c>
      <c r="T88" s="144">
        <v>2.7E-8</v>
      </c>
      <c r="U88" s="144">
        <v>2.7E-8</v>
      </c>
      <c r="V88" s="144">
        <v>2.7E-8</v>
      </c>
      <c r="W88" s="144">
        <v>2.7E-8</v>
      </c>
      <c r="X88" s="144">
        <v>2.7E-8</v>
      </c>
      <c r="Y88" s="144">
        <v>2.7E-8</v>
      </c>
      <c r="Z88" s="144">
        <v>2.7E-8</v>
      </c>
      <c r="AA88" s="144">
        <v>2.7E-8</v>
      </c>
      <c r="AB88" s="144">
        <v>2.7E-8</v>
      </c>
      <c r="AC88" s="144">
        <v>2.7E-8</v>
      </c>
      <c r="AD88" s="144">
        <v>2.7E-8</v>
      </c>
      <c r="AE88" s="144">
        <v>2.7E-8</v>
      </c>
      <c r="AF88" s="144">
        <v>2.7E-8</v>
      </c>
      <c r="AG88" s="144">
        <v>2.7E-8</v>
      </c>
      <c r="AH88" s="144">
        <v>2.7E-8</v>
      </c>
      <c r="AI88" s="144">
        <v>2.7E-8</v>
      </c>
      <c r="AJ88" s="144">
        <v>2.7E-8</v>
      </c>
      <c r="AK88" s="144">
        <v>2.7E-8</v>
      </c>
      <c r="AL88" s="145">
        <v>2.7E-8</v>
      </c>
      <c r="AM88" s="144">
        <v>2.7E-8</v>
      </c>
      <c r="AN88" s="144">
        <v>2.7E-8</v>
      </c>
      <c r="AO88" s="144">
        <v>2.7E-8</v>
      </c>
      <c r="AP88" s="145">
        <v>5.4999999999999999E-6</v>
      </c>
      <c r="AQ88" s="144">
        <v>2.26E-6</v>
      </c>
      <c r="AR88" s="144">
        <v>2.26E-6</v>
      </c>
      <c r="AS88" s="144">
        <v>2.26E-6</v>
      </c>
      <c r="AT88" s="144">
        <v>2.26E-6</v>
      </c>
      <c r="AU88" s="144">
        <v>2.26E-6</v>
      </c>
      <c r="AV88" s="144">
        <v>2.26E-6</v>
      </c>
      <c r="AW88" s="144">
        <v>2.26E-6</v>
      </c>
      <c r="AX88" s="144">
        <v>2.26E-6</v>
      </c>
      <c r="AY88" s="144">
        <v>2.26E-6</v>
      </c>
      <c r="AZ88" s="144">
        <v>2.26E-6</v>
      </c>
      <c r="BA88" s="144">
        <v>2.26E-6</v>
      </c>
      <c r="BB88" s="144">
        <v>2.26E-6</v>
      </c>
      <c r="BC88" s="144">
        <v>2.26E-6</v>
      </c>
      <c r="BD88" s="144">
        <v>2.26E-6</v>
      </c>
      <c r="BE88" s="145">
        <v>2.26E-6</v>
      </c>
      <c r="BF88" s="144">
        <v>1.1999999999999999E-6</v>
      </c>
      <c r="BG88" s="144">
        <v>1.1999999999999999E-6</v>
      </c>
      <c r="BH88" s="144">
        <v>1.1999999999999999E-6</v>
      </c>
      <c r="BI88" s="144">
        <v>1.1999999999999999E-6</v>
      </c>
      <c r="BJ88" s="144">
        <v>1.1999999999999999E-6</v>
      </c>
      <c r="BK88" s="144">
        <v>1.1999999999999999E-6</v>
      </c>
      <c r="BL88" s="144">
        <v>1.1999999999999999E-6</v>
      </c>
      <c r="BM88" s="144">
        <v>1.1999999999999999E-6</v>
      </c>
      <c r="BN88" s="144">
        <v>1.1999999999999999E-6</v>
      </c>
      <c r="BO88" s="145">
        <v>1.1999999999999999E-6</v>
      </c>
      <c r="BP88" s="144">
        <v>1.1999999999999999E-6</v>
      </c>
      <c r="BQ88" s="144">
        <v>1.1999999999999999E-6</v>
      </c>
      <c r="BR88" s="144">
        <v>1.1999999999999999E-6</v>
      </c>
      <c r="BS88" s="144">
        <v>1.1999999999999999E-6</v>
      </c>
      <c r="BT88" s="183">
        <v>9.2999999999999999E-8</v>
      </c>
      <c r="BU88" s="144">
        <v>9.2999999999999999E-8</v>
      </c>
      <c r="BV88" s="144">
        <v>9.2999999999999999E-8</v>
      </c>
      <c r="BW88" s="144">
        <v>9.2999999999999999E-8</v>
      </c>
      <c r="BX88" s="144">
        <v>9.2999999999999999E-8</v>
      </c>
      <c r="BY88" s="144">
        <v>9.2999999999999999E-8</v>
      </c>
      <c r="BZ88" s="144">
        <v>9.2999999999999999E-8</v>
      </c>
      <c r="CA88" s="144">
        <v>9.2999999999999999E-8</v>
      </c>
      <c r="CB88" s="144">
        <v>9.2999999999999999E-8</v>
      </c>
      <c r="CC88" s="144">
        <v>9.2999999999999999E-8</v>
      </c>
      <c r="CD88" s="144">
        <v>9.2999999999999999E-8</v>
      </c>
      <c r="CE88" s="144">
        <v>9.2999999999999999E-8</v>
      </c>
      <c r="CF88" s="144">
        <v>9.2999999999999999E-8</v>
      </c>
      <c r="CG88" s="144">
        <v>9.2999999999999999E-8</v>
      </c>
      <c r="CH88" s="184">
        <v>9.2999999999999999E-8</v>
      </c>
    </row>
    <row r="89" spans="1:192" s="7" customFormat="1">
      <c r="A89" s="171" t="s">
        <v>43</v>
      </c>
      <c r="B89" s="144">
        <v>1.1000000000000001E-7</v>
      </c>
      <c r="C89" s="144">
        <v>1.1000000000000001E-7</v>
      </c>
      <c r="D89" s="144">
        <v>1.1000000000000001E-7</v>
      </c>
      <c r="E89" s="144">
        <v>1.1000000000000001E-7</v>
      </c>
      <c r="F89" s="144">
        <v>1.1000000000000001E-7</v>
      </c>
      <c r="G89" s="144">
        <v>1.1000000000000001E-7</v>
      </c>
      <c r="H89" s="144">
        <v>1.1000000000000001E-7</v>
      </c>
      <c r="I89" s="144">
        <v>1.1000000000000001E-7</v>
      </c>
      <c r="J89" s="144">
        <v>1.1000000000000001E-7</v>
      </c>
      <c r="K89" s="144">
        <v>1.1000000000000001E-7</v>
      </c>
      <c r="L89" s="144">
        <v>1.1000000000000001E-7</v>
      </c>
      <c r="M89" s="144">
        <v>1.1000000000000001E-7</v>
      </c>
      <c r="N89" s="144">
        <v>1.1000000000000001E-7</v>
      </c>
      <c r="O89" s="144">
        <v>1.1000000000000001E-7</v>
      </c>
      <c r="P89" s="144">
        <v>1.1000000000000001E-7</v>
      </c>
      <c r="Q89" s="144">
        <v>1.1000000000000001E-7</v>
      </c>
      <c r="R89" s="144">
        <v>1.1000000000000001E-7</v>
      </c>
      <c r="S89" s="144">
        <v>1.1000000000000001E-7</v>
      </c>
      <c r="T89" s="144">
        <v>1.1000000000000001E-7</v>
      </c>
      <c r="U89" s="144">
        <v>1.1000000000000001E-7</v>
      </c>
      <c r="V89" s="144">
        <v>1.1000000000000001E-7</v>
      </c>
      <c r="W89" s="144">
        <v>1.1000000000000001E-7</v>
      </c>
      <c r="X89" s="144">
        <v>1.1000000000000001E-7</v>
      </c>
      <c r="Y89" s="144">
        <v>1.1000000000000001E-7</v>
      </c>
      <c r="Z89" s="144">
        <v>1.1000000000000001E-7</v>
      </c>
      <c r="AA89" s="144">
        <v>1.1000000000000001E-7</v>
      </c>
      <c r="AB89" s="144">
        <v>1.1000000000000001E-7</v>
      </c>
      <c r="AC89" s="144">
        <v>1.1000000000000001E-7</v>
      </c>
      <c r="AD89" s="144">
        <v>1.1000000000000001E-7</v>
      </c>
      <c r="AE89" s="144">
        <v>1.1000000000000001E-7</v>
      </c>
      <c r="AF89" s="144">
        <v>1.1000000000000001E-7</v>
      </c>
      <c r="AG89" s="144">
        <v>1.1000000000000001E-7</v>
      </c>
      <c r="AH89" s="144">
        <v>1.1000000000000001E-7</v>
      </c>
      <c r="AI89" s="144">
        <v>1.1000000000000001E-7</v>
      </c>
      <c r="AJ89" s="144">
        <v>1.1000000000000001E-7</v>
      </c>
      <c r="AK89" s="144">
        <v>1.1000000000000001E-7</v>
      </c>
      <c r="AL89" s="145">
        <v>1.1000000000000001E-7</v>
      </c>
      <c r="AM89" s="144">
        <v>1.1000000000000001E-7</v>
      </c>
      <c r="AN89" s="144">
        <v>1.1000000000000001E-7</v>
      </c>
      <c r="AO89" s="144">
        <v>1.1000000000000001E-7</v>
      </c>
      <c r="AP89" s="145">
        <v>2.5000000000000001E-5</v>
      </c>
      <c r="AQ89" s="144">
        <v>1.48E-6</v>
      </c>
      <c r="AR89" s="144">
        <v>1.48E-6</v>
      </c>
      <c r="AS89" s="144">
        <v>1.48E-6</v>
      </c>
      <c r="AT89" s="144">
        <v>1.48E-6</v>
      </c>
      <c r="AU89" s="144">
        <v>1.48E-6</v>
      </c>
      <c r="AV89" s="144">
        <v>1.48E-6</v>
      </c>
      <c r="AW89" s="144">
        <v>1.48E-6</v>
      </c>
      <c r="AX89" s="144">
        <v>1.48E-6</v>
      </c>
      <c r="AY89" s="144">
        <v>1.48E-6</v>
      </c>
      <c r="AZ89" s="144">
        <v>1.48E-6</v>
      </c>
      <c r="BA89" s="144">
        <v>1.48E-6</v>
      </c>
      <c r="BB89" s="144">
        <v>1.48E-6</v>
      </c>
      <c r="BC89" s="144">
        <v>1.48E-6</v>
      </c>
      <c r="BD89" s="144">
        <v>1.48E-6</v>
      </c>
      <c r="BE89" s="145">
        <v>1.48E-6</v>
      </c>
      <c r="BF89" s="144">
        <v>1.7999999999999999E-6</v>
      </c>
      <c r="BG89" s="144">
        <v>1.7999999999999999E-6</v>
      </c>
      <c r="BH89" s="144">
        <v>1.7999999999999999E-6</v>
      </c>
      <c r="BI89" s="144">
        <v>1.7999999999999999E-6</v>
      </c>
      <c r="BJ89" s="144">
        <v>1.7999999999999999E-6</v>
      </c>
      <c r="BK89" s="144">
        <v>1.7999999999999999E-6</v>
      </c>
      <c r="BL89" s="144">
        <v>1.7999999999999999E-6</v>
      </c>
      <c r="BM89" s="144">
        <v>1.7999999999999999E-6</v>
      </c>
      <c r="BN89" s="144">
        <v>1.7999999999999999E-6</v>
      </c>
      <c r="BO89" s="145">
        <v>1.7999999999999999E-6</v>
      </c>
      <c r="BP89" s="144">
        <v>1.7999999999999999E-6</v>
      </c>
      <c r="BQ89" s="144">
        <v>1.7999999999999999E-6</v>
      </c>
      <c r="BR89" s="144">
        <v>1.7999999999999999E-6</v>
      </c>
      <c r="BS89" s="144">
        <v>1.7999999999999999E-6</v>
      </c>
      <c r="BT89" s="183">
        <v>1.6E-7</v>
      </c>
      <c r="BU89" s="144">
        <v>1.6E-7</v>
      </c>
      <c r="BV89" s="144">
        <v>1.6E-7</v>
      </c>
      <c r="BW89" s="144">
        <v>1.6E-7</v>
      </c>
      <c r="BX89" s="144">
        <v>1.6E-7</v>
      </c>
      <c r="BY89" s="144">
        <v>1.6E-7</v>
      </c>
      <c r="BZ89" s="144">
        <v>1.6E-7</v>
      </c>
      <c r="CA89" s="144">
        <v>1.6E-7</v>
      </c>
      <c r="CB89" s="144">
        <v>1.6E-7</v>
      </c>
      <c r="CC89" s="144">
        <v>1.6E-7</v>
      </c>
      <c r="CD89" s="144">
        <v>1.6E-7</v>
      </c>
      <c r="CE89" s="144">
        <v>1.6E-7</v>
      </c>
      <c r="CF89" s="144">
        <v>1.6E-7</v>
      </c>
      <c r="CG89" s="144">
        <v>1.6E-7</v>
      </c>
      <c r="CH89" s="184">
        <v>1.6E-7</v>
      </c>
    </row>
    <row r="90" spans="1:192">
      <c r="A90" s="143" t="s">
        <v>46</v>
      </c>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5"/>
      <c r="AM90" s="144"/>
      <c r="AN90" s="144"/>
      <c r="AO90" s="144"/>
      <c r="AP90" s="145"/>
      <c r="AQ90" s="144"/>
      <c r="AR90" s="144"/>
      <c r="AS90" s="144"/>
      <c r="AT90" s="144"/>
      <c r="AU90" s="144"/>
      <c r="AV90" s="144"/>
      <c r="AW90" s="144"/>
      <c r="AX90" s="144"/>
      <c r="AY90" s="144"/>
      <c r="AZ90" s="144"/>
      <c r="BA90" s="144"/>
      <c r="BB90" s="144"/>
      <c r="BC90" s="144"/>
      <c r="BD90" s="144"/>
      <c r="BE90" s="145"/>
      <c r="BF90" s="144">
        <v>1.7999999999999999E-6</v>
      </c>
      <c r="BG90" s="144">
        <v>1.7999999999999999E-6</v>
      </c>
      <c r="BH90" s="144">
        <v>1.7999999999999999E-6</v>
      </c>
      <c r="BI90" s="144">
        <v>1.7999999999999999E-6</v>
      </c>
      <c r="BJ90" s="144">
        <v>1.7999999999999999E-6</v>
      </c>
      <c r="BK90" s="144">
        <v>1.7999999999999999E-6</v>
      </c>
      <c r="BL90" s="144">
        <v>1.7999999999999999E-6</v>
      </c>
      <c r="BM90" s="144">
        <v>1.7999999999999999E-6</v>
      </c>
      <c r="BN90" s="144">
        <v>1.7999999999999999E-6</v>
      </c>
      <c r="BO90" s="145">
        <v>1.7999999999999999E-6</v>
      </c>
      <c r="BP90" s="144">
        <v>1.7999999999999999E-6</v>
      </c>
      <c r="BQ90" s="144">
        <v>1.7999999999999999E-6</v>
      </c>
      <c r="BR90" s="144">
        <v>1.7999999999999999E-6</v>
      </c>
      <c r="BS90" s="144">
        <v>1.7999999999999999E-6</v>
      </c>
      <c r="BT90" s="183">
        <v>3.5999999999999998E-8</v>
      </c>
      <c r="BU90" s="144">
        <v>3.5999999999999998E-8</v>
      </c>
      <c r="BV90" s="144">
        <v>3.5999999999999998E-8</v>
      </c>
      <c r="BW90" s="144">
        <v>3.5999999999999998E-8</v>
      </c>
      <c r="BX90" s="144">
        <v>3.5999999999999998E-8</v>
      </c>
      <c r="BY90" s="144">
        <v>3.5999999999999998E-8</v>
      </c>
      <c r="BZ90" s="144">
        <v>3.5999999999999998E-8</v>
      </c>
      <c r="CA90" s="144">
        <v>3.5999999999999998E-8</v>
      </c>
      <c r="CB90" s="144">
        <v>3.5999999999999998E-8</v>
      </c>
      <c r="CC90" s="144">
        <v>3.5999999999999998E-8</v>
      </c>
      <c r="CD90" s="144">
        <v>3.5999999999999998E-8</v>
      </c>
      <c r="CE90" s="144">
        <v>3.5999999999999998E-8</v>
      </c>
      <c r="CF90" s="144">
        <v>3.5999999999999998E-8</v>
      </c>
      <c r="CG90" s="144">
        <v>3.5999999999999998E-8</v>
      </c>
      <c r="CH90" s="184">
        <v>3.5999999999999998E-8</v>
      </c>
    </row>
    <row r="91" spans="1:192">
      <c r="A91" s="143" t="s">
        <v>47</v>
      </c>
      <c r="B91" s="144">
        <v>3.8000000000000003E-8</v>
      </c>
      <c r="C91" s="144">
        <v>3.8000000000000003E-8</v>
      </c>
      <c r="D91" s="144">
        <v>3.8000000000000003E-8</v>
      </c>
      <c r="E91" s="144">
        <v>3.8000000000000003E-8</v>
      </c>
      <c r="F91" s="144">
        <v>3.8000000000000003E-8</v>
      </c>
      <c r="G91" s="144">
        <v>3.8000000000000003E-8</v>
      </c>
      <c r="H91" s="144">
        <v>3.8000000000000003E-8</v>
      </c>
      <c r="I91" s="144">
        <v>3.8000000000000003E-8</v>
      </c>
      <c r="J91" s="144">
        <v>3.8000000000000003E-8</v>
      </c>
      <c r="K91" s="144">
        <v>3.8000000000000003E-8</v>
      </c>
      <c r="L91" s="144">
        <v>3.8000000000000003E-8</v>
      </c>
      <c r="M91" s="144">
        <v>3.8000000000000003E-8</v>
      </c>
      <c r="N91" s="144">
        <v>3.8000000000000003E-8</v>
      </c>
      <c r="O91" s="144">
        <v>3.8000000000000003E-8</v>
      </c>
      <c r="P91" s="144">
        <v>3.8000000000000003E-8</v>
      </c>
      <c r="Q91" s="144">
        <v>3.8000000000000003E-8</v>
      </c>
      <c r="R91" s="144">
        <v>3.8000000000000003E-8</v>
      </c>
      <c r="S91" s="144">
        <v>3.8000000000000003E-8</v>
      </c>
      <c r="T91" s="144">
        <v>3.8000000000000003E-8</v>
      </c>
      <c r="U91" s="144">
        <v>3.8000000000000003E-8</v>
      </c>
      <c r="V91" s="144">
        <v>3.8000000000000003E-8</v>
      </c>
      <c r="W91" s="144">
        <v>3.8000000000000003E-8</v>
      </c>
      <c r="X91" s="144">
        <v>3.8000000000000003E-8</v>
      </c>
      <c r="Y91" s="144">
        <v>3.8000000000000003E-8</v>
      </c>
      <c r="Z91" s="144">
        <v>3.8000000000000003E-8</v>
      </c>
      <c r="AA91" s="144">
        <v>3.8000000000000003E-8</v>
      </c>
      <c r="AB91" s="144">
        <v>3.8000000000000003E-8</v>
      </c>
      <c r="AC91" s="144">
        <v>3.8000000000000003E-8</v>
      </c>
      <c r="AD91" s="144">
        <v>3.8000000000000003E-8</v>
      </c>
      <c r="AE91" s="144">
        <v>3.8000000000000003E-8</v>
      </c>
      <c r="AF91" s="144">
        <v>3.8000000000000003E-8</v>
      </c>
      <c r="AG91" s="144">
        <v>3.8000000000000003E-8</v>
      </c>
      <c r="AH91" s="144">
        <v>3.8000000000000003E-8</v>
      </c>
      <c r="AI91" s="144">
        <v>3.8000000000000003E-8</v>
      </c>
      <c r="AJ91" s="144">
        <v>3.8000000000000003E-8</v>
      </c>
      <c r="AK91" s="144">
        <v>3.8000000000000003E-8</v>
      </c>
      <c r="AL91" s="145">
        <v>3.8000000000000003E-8</v>
      </c>
      <c r="AM91" s="144">
        <v>3.8000000000000003E-8</v>
      </c>
      <c r="AN91" s="144">
        <v>3.8000000000000003E-8</v>
      </c>
      <c r="AO91" s="144">
        <v>3.8000000000000003E-8</v>
      </c>
      <c r="AP91" s="145">
        <v>5.3000000000000001E-6</v>
      </c>
      <c r="AQ91" s="144"/>
      <c r="AR91" s="144"/>
      <c r="AS91" s="144"/>
      <c r="AT91" s="144"/>
      <c r="AU91" s="144"/>
      <c r="AV91" s="144"/>
      <c r="AW91" s="144"/>
      <c r="AX91" s="144"/>
      <c r="AY91" s="144"/>
      <c r="AZ91" s="144"/>
      <c r="BA91" s="144"/>
      <c r="BB91" s="144"/>
      <c r="BC91" s="144"/>
      <c r="BD91" s="144"/>
      <c r="BE91" s="145"/>
      <c r="BF91" s="144">
        <v>1.1999999999999999E-6</v>
      </c>
      <c r="BG91" s="144">
        <v>1.1999999999999999E-6</v>
      </c>
      <c r="BH91" s="144">
        <v>1.1999999999999999E-6</v>
      </c>
      <c r="BI91" s="144">
        <v>1.1999999999999999E-6</v>
      </c>
      <c r="BJ91" s="144">
        <v>1.1999999999999999E-6</v>
      </c>
      <c r="BK91" s="144">
        <v>1.1999999999999999E-6</v>
      </c>
      <c r="BL91" s="144">
        <v>1.1999999999999999E-6</v>
      </c>
      <c r="BM91" s="144">
        <v>1.1999999999999999E-6</v>
      </c>
      <c r="BN91" s="144">
        <v>1.1999999999999999E-6</v>
      </c>
      <c r="BO91" s="145">
        <v>1.1999999999999999E-6</v>
      </c>
      <c r="BP91" s="144">
        <v>1.1999999999999999E-6</v>
      </c>
      <c r="BQ91" s="144">
        <v>1.1999999999999999E-6</v>
      </c>
      <c r="BR91" s="144">
        <v>1.1999999999999999E-6</v>
      </c>
      <c r="BS91" s="144">
        <v>1.1999999999999999E-6</v>
      </c>
      <c r="BT91" s="183">
        <v>2.6000000000000001E-6</v>
      </c>
      <c r="BU91" s="144">
        <v>2.6000000000000001E-6</v>
      </c>
      <c r="BV91" s="144">
        <v>2.6000000000000001E-6</v>
      </c>
      <c r="BW91" s="144">
        <v>2.6000000000000001E-6</v>
      </c>
      <c r="BX91" s="144">
        <v>2.6000000000000001E-6</v>
      </c>
      <c r="BY91" s="144">
        <v>2.6000000000000001E-6</v>
      </c>
      <c r="BZ91" s="144">
        <v>2.6000000000000001E-6</v>
      </c>
      <c r="CA91" s="144">
        <v>2.6000000000000001E-6</v>
      </c>
      <c r="CB91" s="144">
        <v>2.6000000000000001E-6</v>
      </c>
      <c r="CC91" s="144">
        <v>2.6000000000000001E-6</v>
      </c>
      <c r="CD91" s="144">
        <v>2.6000000000000001E-6</v>
      </c>
      <c r="CE91" s="144">
        <v>2.6000000000000001E-6</v>
      </c>
      <c r="CF91" s="144">
        <v>2.6000000000000001E-6</v>
      </c>
      <c r="CG91" s="144">
        <v>2.6000000000000001E-6</v>
      </c>
      <c r="CH91" s="184">
        <v>2.6000000000000001E-6</v>
      </c>
    </row>
    <row r="92" spans="1:192">
      <c r="A92" s="143" t="s">
        <v>49</v>
      </c>
      <c r="B92" s="144">
        <v>1.7E-6</v>
      </c>
      <c r="C92" s="144">
        <v>1.7E-6</v>
      </c>
      <c r="D92" s="144">
        <v>1.7E-6</v>
      </c>
      <c r="E92" s="144">
        <v>1.7E-6</v>
      </c>
      <c r="F92" s="144">
        <v>1.7E-6</v>
      </c>
      <c r="G92" s="144">
        <v>1.7E-6</v>
      </c>
      <c r="H92" s="144">
        <v>1.7E-6</v>
      </c>
      <c r="I92" s="144">
        <v>1.7E-6</v>
      </c>
      <c r="J92" s="144">
        <v>1.7E-6</v>
      </c>
      <c r="K92" s="144">
        <v>1.7E-6</v>
      </c>
      <c r="L92" s="144">
        <v>1.7E-6</v>
      </c>
      <c r="M92" s="144">
        <v>1.7E-6</v>
      </c>
      <c r="N92" s="144">
        <v>1.7E-6</v>
      </c>
      <c r="O92" s="144">
        <v>1.7E-6</v>
      </c>
      <c r="P92" s="144">
        <v>1.7E-6</v>
      </c>
      <c r="Q92" s="144">
        <v>1.7E-6</v>
      </c>
      <c r="R92" s="144">
        <v>1.7E-6</v>
      </c>
      <c r="S92" s="144">
        <v>1.7E-6</v>
      </c>
      <c r="T92" s="144">
        <v>1.7E-6</v>
      </c>
      <c r="U92" s="144">
        <v>1.7E-6</v>
      </c>
      <c r="V92" s="144">
        <v>1.7E-6</v>
      </c>
      <c r="W92" s="144">
        <v>1.7E-6</v>
      </c>
      <c r="X92" s="144">
        <v>1.7E-6</v>
      </c>
      <c r="Y92" s="144">
        <v>1.7E-6</v>
      </c>
      <c r="Z92" s="144">
        <v>1.7E-6</v>
      </c>
      <c r="AA92" s="144">
        <v>1.7E-6</v>
      </c>
      <c r="AB92" s="144">
        <v>1.7E-6</v>
      </c>
      <c r="AC92" s="144">
        <v>1.7E-6</v>
      </c>
      <c r="AD92" s="144">
        <v>1.7E-6</v>
      </c>
      <c r="AE92" s="144">
        <v>1.7E-6</v>
      </c>
      <c r="AF92" s="144">
        <v>1.7E-6</v>
      </c>
      <c r="AG92" s="144">
        <v>1.7E-6</v>
      </c>
      <c r="AH92" s="144">
        <v>1.7E-6</v>
      </c>
      <c r="AI92" s="144">
        <v>1.7E-6</v>
      </c>
      <c r="AJ92" s="144">
        <v>1.7E-6</v>
      </c>
      <c r="AK92" s="144">
        <v>1.7E-6</v>
      </c>
      <c r="AL92" s="145">
        <v>1.7E-6</v>
      </c>
      <c r="AM92" s="144">
        <v>2.5000000000000001E-2</v>
      </c>
      <c r="AN92" s="144">
        <v>2.5000000000000001E-2</v>
      </c>
      <c r="AO92" s="144">
        <v>2.5000000000000001E-2</v>
      </c>
      <c r="AP92" s="145"/>
      <c r="AQ92" s="144"/>
      <c r="AR92" s="144"/>
      <c r="AS92" s="144"/>
      <c r="AT92" s="144"/>
      <c r="AU92" s="144"/>
      <c r="AV92" s="144"/>
      <c r="AW92" s="144"/>
      <c r="AX92" s="144"/>
      <c r="AY92" s="144"/>
      <c r="AZ92" s="144"/>
      <c r="BA92" s="144"/>
      <c r="BB92" s="144"/>
      <c r="BC92" s="144"/>
      <c r="BD92" s="144"/>
      <c r="BE92" s="145"/>
      <c r="BF92" s="134"/>
      <c r="BG92" s="144"/>
      <c r="BH92" s="144"/>
      <c r="BI92" s="144"/>
      <c r="BJ92" s="144"/>
      <c r="BK92" s="144"/>
      <c r="BL92" s="144"/>
      <c r="BM92" s="144"/>
      <c r="BN92" s="144"/>
      <c r="BO92" s="145"/>
      <c r="BP92" s="144"/>
      <c r="BQ92" s="144"/>
      <c r="BR92" s="144"/>
      <c r="BS92" s="144"/>
      <c r="BT92" s="183"/>
      <c r="BU92" s="144"/>
      <c r="BV92" s="144"/>
      <c r="BW92" s="144"/>
      <c r="BX92" s="144"/>
      <c r="BY92" s="144"/>
      <c r="BZ92" s="144"/>
      <c r="CA92" s="144"/>
      <c r="CB92" s="144"/>
      <c r="CC92" s="144"/>
      <c r="CD92" s="144"/>
      <c r="CE92" s="144"/>
      <c r="CF92" s="144"/>
      <c r="CG92" s="144"/>
      <c r="CH92" s="184"/>
    </row>
    <row r="93" spans="1:192">
      <c r="A93" s="143" t="s">
        <v>62</v>
      </c>
      <c r="B93" s="144">
        <v>9.9999999999999995E-8</v>
      </c>
      <c r="C93" s="144">
        <v>9.9999999999999995E-8</v>
      </c>
      <c r="D93" s="144">
        <v>9.9999999999999995E-8</v>
      </c>
      <c r="E93" s="144">
        <v>9.9999999999999995E-8</v>
      </c>
      <c r="F93" s="144">
        <v>9.9999999999999995E-8</v>
      </c>
      <c r="G93" s="144">
        <v>9.9999999999999995E-8</v>
      </c>
      <c r="H93" s="144">
        <v>9.9999999999999995E-8</v>
      </c>
      <c r="I93" s="144">
        <v>9.9999999999999995E-8</v>
      </c>
      <c r="J93" s="144">
        <v>9.9999999999999995E-8</v>
      </c>
      <c r="K93" s="144">
        <v>9.9999999999999995E-8</v>
      </c>
      <c r="L93" s="144">
        <v>9.9999999999999995E-8</v>
      </c>
      <c r="M93" s="144">
        <v>9.9999999999999995E-8</v>
      </c>
      <c r="N93" s="144">
        <v>9.9999999999999995E-8</v>
      </c>
      <c r="O93" s="144">
        <v>9.9999999999999995E-8</v>
      </c>
      <c r="P93" s="144">
        <v>9.9999999999999995E-8</v>
      </c>
      <c r="Q93" s="144">
        <v>9.9999999999999995E-8</v>
      </c>
      <c r="R93" s="144">
        <v>9.9999999999999995E-8</v>
      </c>
      <c r="S93" s="144">
        <v>9.9999999999999995E-8</v>
      </c>
      <c r="T93" s="144">
        <v>9.9999999999999995E-8</v>
      </c>
      <c r="U93" s="144">
        <v>9.9999999999999995E-8</v>
      </c>
      <c r="V93" s="144">
        <v>9.9999999999999995E-8</v>
      </c>
      <c r="W93" s="144">
        <v>9.9999999999999995E-8</v>
      </c>
      <c r="X93" s="144">
        <v>9.9999999999999995E-8</v>
      </c>
      <c r="Y93" s="144">
        <v>9.9999999999999995E-8</v>
      </c>
      <c r="Z93" s="144">
        <v>9.9999999999999995E-8</v>
      </c>
      <c r="AA93" s="144">
        <v>9.9999999999999995E-8</v>
      </c>
      <c r="AB93" s="144">
        <v>9.9999999999999995E-8</v>
      </c>
      <c r="AC93" s="144">
        <v>9.9999999999999995E-8</v>
      </c>
      <c r="AD93" s="144">
        <v>9.9999999999999995E-8</v>
      </c>
      <c r="AE93" s="144">
        <v>9.9999999999999995E-8</v>
      </c>
      <c r="AF93" s="144">
        <v>9.9999999999999995E-8</v>
      </c>
      <c r="AG93" s="144">
        <v>9.9999999999999995E-8</v>
      </c>
      <c r="AH93" s="144">
        <v>9.9999999999999995E-8</v>
      </c>
      <c r="AI93" s="144">
        <v>9.9999999999999995E-8</v>
      </c>
      <c r="AJ93" s="144">
        <v>9.9999999999999995E-8</v>
      </c>
      <c r="AK93" s="144">
        <v>9.9999999999999995E-8</v>
      </c>
      <c r="AL93" s="145">
        <v>9.9999999999999995E-8</v>
      </c>
      <c r="AM93" s="144">
        <v>9.9999999999999995E-8</v>
      </c>
      <c r="AN93" s="144">
        <v>9.9999999999999995E-8</v>
      </c>
      <c r="AO93" s="144">
        <v>9.9999999999999995E-8</v>
      </c>
      <c r="AP93" s="145">
        <v>8.2999999999999998E-5</v>
      </c>
      <c r="AQ93" s="144">
        <v>2.3800000000000001E-6</v>
      </c>
      <c r="AR93" s="144">
        <v>2.3800000000000001E-6</v>
      </c>
      <c r="AS93" s="144">
        <v>2.3800000000000001E-6</v>
      </c>
      <c r="AT93" s="144">
        <v>2.3800000000000001E-6</v>
      </c>
      <c r="AU93" s="144">
        <v>2.3800000000000001E-6</v>
      </c>
      <c r="AV93" s="144">
        <v>2.3800000000000001E-6</v>
      </c>
      <c r="AW93" s="144">
        <v>2.3800000000000001E-6</v>
      </c>
      <c r="AX93" s="144">
        <v>2.3800000000000001E-6</v>
      </c>
      <c r="AY93" s="144">
        <v>2.3800000000000001E-6</v>
      </c>
      <c r="AZ93" s="144">
        <v>2.3800000000000001E-6</v>
      </c>
      <c r="BA93" s="144">
        <v>2.3800000000000001E-6</v>
      </c>
      <c r="BB93" s="144">
        <v>2.3800000000000001E-6</v>
      </c>
      <c r="BC93" s="144">
        <v>2.3800000000000001E-6</v>
      </c>
      <c r="BD93" s="144">
        <v>2.3800000000000001E-6</v>
      </c>
      <c r="BE93" s="145">
        <v>2.3800000000000001E-6</v>
      </c>
      <c r="BF93" s="144">
        <v>1.7999999999999999E-6</v>
      </c>
      <c r="BG93" s="144">
        <v>1.7999999999999999E-6</v>
      </c>
      <c r="BH93" s="144">
        <v>1.7999999999999999E-6</v>
      </c>
      <c r="BI93" s="144">
        <v>1.7999999999999999E-6</v>
      </c>
      <c r="BJ93" s="144">
        <v>1.7999999999999999E-6</v>
      </c>
      <c r="BK93" s="144">
        <v>1.7999999999999999E-6</v>
      </c>
      <c r="BL93" s="144">
        <v>1.7999999999999999E-6</v>
      </c>
      <c r="BM93" s="144">
        <v>1.7999999999999999E-6</v>
      </c>
      <c r="BN93" s="144">
        <v>1.7999999999999999E-6</v>
      </c>
      <c r="BO93" s="145">
        <v>1.7999999999999999E-6</v>
      </c>
      <c r="BP93" s="144">
        <v>1.7999999999999999E-6</v>
      </c>
      <c r="BQ93" s="144">
        <v>1.7999999999999999E-6</v>
      </c>
      <c r="BR93" s="144">
        <v>1.7999999999999999E-6</v>
      </c>
      <c r="BS93" s="144">
        <v>1.7999999999999999E-6</v>
      </c>
      <c r="BT93" s="183">
        <v>3.8000000000000003E-8</v>
      </c>
      <c r="BU93" s="144">
        <v>3.8000000000000003E-8</v>
      </c>
      <c r="BV93" s="144">
        <v>3.8000000000000003E-8</v>
      </c>
      <c r="BW93" s="144">
        <v>3.8000000000000003E-8</v>
      </c>
      <c r="BX93" s="144">
        <v>3.8000000000000003E-8</v>
      </c>
      <c r="BY93" s="144">
        <v>3.8000000000000003E-8</v>
      </c>
      <c r="BZ93" s="144">
        <v>3.8000000000000003E-8</v>
      </c>
      <c r="CA93" s="144">
        <v>3.8000000000000003E-8</v>
      </c>
      <c r="CB93" s="144">
        <v>3.8000000000000003E-8</v>
      </c>
      <c r="CC93" s="144">
        <v>3.8000000000000003E-8</v>
      </c>
      <c r="CD93" s="144">
        <v>3.8000000000000003E-8</v>
      </c>
      <c r="CE93" s="144">
        <v>3.8000000000000003E-8</v>
      </c>
      <c r="CF93" s="144">
        <v>3.8000000000000003E-8</v>
      </c>
      <c r="CG93" s="144">
        <v>3.8000000000000003E-8</v>
      </c>
      <c r="CH93" s="184">
        <v>3.8000000000000003E-8</v>
      </c>
    </row>
    <row r="94" spans="1:192" s="13" customFormat="1">
      <c r="A94" s="143" t="s">
        <v>66</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5"/>
      <c r="AM94" s="144"/>
      <c r="AN94" s="144"/>
      <c r="AO94" s="144"/>
      <c r="AP94" s="145"/>
      <c r="AQ94" s="144">
        <v>1.6700000000000001E-6</v>
      </c>
      <c r="AR94" s="144">
        <v>1.6700000000000001E-6</v>
      </c>
      <c r="AS94" s="144">
        <v>1.6700000000000001E-6</v>
      </c>
      <c r="AT94" s="144">
        <v>1.6700000000000001E-6</v>
      </c>
      <c r="AU94" s="144">
        <v>1.6700000000000001E-6</v>
      </c>
      <c r="AV94" s="144">
        <v>1.6700000000000001E-6</v>
      </c>
      <c r="AW94" s="144">
        <v>1.6700000000000001E-6</v>
      </c>
      <c r="AX94" s="144">
        <v>1.6700000000000001E-6</v>
      </c>
      <c r="AY94" s="144">
        <v>1.6700000000000001E-6</v>
      </c>
      <c r="AZ94" s="144">
        <v>1.6700000000000001E-6</v>
      </c>
      <c r="BA94" s="144">
        <v>1.6700000000000001E-6</v>
      </c>
      <c r="BB94" s="144">
        <v>1.6700000000000001E-6</v>
      </c>
      <c r="BC94" s="144">
        <v>1.6700000000000001E-6</v>
      </c>
      <c r="BD94" s="144">
        <v>1.6700000000000001E-6</v>
      </c>
      <c r="BE94" s="145">
        <v>1.6700000000000001E-6</v>
      </c>
      <c r="BF94" s="144">
        <v>1.1999999999999999E-6</v>
      </c>
      <c r="BG94" s="144">
        <v>1.1999999999999999E-6</v>
      </c>
      <c r="BH94" s="144">
        <v>1.1999999999999999E-6</v>
      </c>
      <c r="BI94" s="144">
        <v>1.1999999999999999E-6</v>
      </c>
      <c r="BJ94" s="144">
        <v>1.1999999999999999E-6</v>
      </c>
      <c r="BK94" s="144">
        <v>1.1999999999999999E-6</v>
      </c>
      <c r="BL94" s="144">
        <v>1.1999999999999999E-6</v>
      </c>
      <c r="BM94" s="144">
        <v>1.1999999999999999E-6</v>
      </c>
      <c r="BN94" s="144">
        <v>1.1999999999999999E-6</v>
      </c>
      <c r="BO94" s="145">
        <v>1.1999999999999999E-6</v>
      </c>
      <c r="BP94" s="144">
        <v>1.1999999999999999E-6</v>
      </c>
      <c r="BQ94" s="144">
        <v>1.1999999999999999E-6</v>
      </c>
      <c r="BR94" s="144">
        <v>1.1999999999999999E-6</v>
      </c>
      <c r="BS94" s="144">
        <v>1.1999999999999999E-6</v>
      </c>
      <c r="BT94" s="183">
        <v>9.1000000000000004E-9</v>
      </c>
      <c r="BU94" s="144">
        <v>9.1000000000000004E-9</v>
      </c>
      <c r="BV94" s="144">
        <v>9.1000000000000004E-9</v>
      </c>
      <c r="BW94" s="144">
        <v>9.1000000000000004E-9</v>
      </c>
      <c r="BX94" s="144">
        <v>9.1000000000000004E-9</v>
      </c>
      <c r="BY94" s="144">
        <v>9.1000000000000004E-9</v>
      </c>
      <c r="BZ94" s="144">
        <v>9.1000000000000004E-9</v>
      </c>
      <c r="CA94" s="144">
        <v>9.1000000000000004E-9</v>
      </c>
      <c r="CB94" s="144">
        <v>9.1000000000000004E-9</v>
      </c>
      <c r="CC94" s="144">
        <v>9.1000000000000004E-9</v>
      </c>
      <c r="CD94" s="144">
        <v>9.1000000000000004E-9</v>
      </c>
      <c r="CE94" s="144">
        <v>9.1000000000000004E-9</v>
      </c>
      <c r="CF94" s="144">
        <v>9.1000000000000004E-9</v>
      </c>
      <c r="CG94" s="144">
        <v>9.1000000000000004E-9</v>
      </c>
      <c r="CH94" s="184">
        <v>9.1000000000000004E-9</v>
      </c>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row>
    <row r="95" spans="1:192">
      <c r="A95" s="143" t="s">
        <v>69</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5"/>
      <c r="AM95" s="144"/>
      <c r="AN95" s="144"/>
      <c r="AO95" s="144"/>
      <c r="AP95" s="145"/>
      <c r="AQ95" s="144"/>
      <c r="AR95" s="144"/>
      <c r="AS95" s="144"/>
      <c r="AT95" s="144"/>
      <c r="AU95" s="144"/>
      <c r="AV95" s="144"/>
      <c r="AW95" s="144"/>
      <c r="AX95" s="144"/>
      <c r="AY95" s="144"/>
      <c r="AZ95" s="144"/>
      <c r="BA95" s="144"/>
      <c r="BB95" s="144"/>
      <c r="BC95" s="144"/>
      <c r="BD95" s="144"/>
      <c r="BE95" s="145"/>
      <c r="BF95" s="134"/>
      <c r="BG95" s="144"/>
      <c r="BH95" s="144"/>
      <c r="BI95" s="144"/>
      <c r="BJ95" s="144"/>
      <c r="BK95" s="144"/>
      <c r="BL95" s="144"/>
      <c r="BM95" s="144"/>
      <c r="BN95" s="144"/>
      <c r="BO95" s="145"/>
      <c r="BP95" s="144"/>
      <c r="BQ95" s="144"/>
      <c r="BR95" s="144"/>
      <c r="BS95" s="144"/>
      <c r="BT95" s="183">
        <f>0.000000002+0.00000000024+0.0000016+0.00000000028+0.000000066+0.000000000088+0.0000000015+0.00000000042+0.0000000000086+0.00000000047+0.00000000009+0.00000000075</f>
        <v>1.6718466000000001E-6</v>
      </c>
      <c r="BU95" s="144">
        <v>1.6718466000000001E-6</v>
      </c>
      <c r="BV95" s="144">
        <v>1.6718466000000001E-6</v>
      </c>
      <c r="BW95" s="144">
        <v>1.6718466000000001E-6</v>
      </c>
      <c r="BX95" s="144">
        <v>1.6718466000000001E-6</v>
      </c>
      <c r="BY95" s="144">
        <v>1.6718466000000001E-6</v>
      </c>
      <c r="BZ95" s="144">
        <v>1.6718466000000001E-6</v>
      </c>
      <c r="CA95" s="144">
        <v>1.6718466000000001E-6</v>
      </c>
      <c r="CB95" s="144">
        <v>1.6718466000000001E-6</v>
      </c>
      <c r="CC95" s="144">
        <v>1.6718466000000001E-6</v>
      </c>
      <c r="CD95" s="144">
        <v>1.6718466000000001E-6</v>
      </c>
      <c r="CE95" s="144">
        <v>1.6718466000000001E-6</v>
      </c>
      <c r="CF95" s="144">
        <v>1.6718466000000001E-6</v>
      </c>
      <c r="CG95" s="144">
        <v>1.6718466000000001E-6</v>
      </c>
      <c r="CH95" s="184">
        <v>1.6718466000000001E-6</v>
      </c>
    </row>
    <row r="96" spans="1:192">
      <c r="A96" s="143" t="s">
        <v>71</v>
      </c>
      <c r="B96" s="144">
        <v>7.0999999999999998E-7</v>
      </c>
      <c r="C96" s="144">
        <v>7.0999999999999998E-7</v>
      </c>
      <c r="D96" s="144">
        <v>7.0999999999999998E-7</v>
      </c>
      <c r="E96" s="144">
        <v>7.0999999999999998E-7</v>
      </c>
      <c r="F96" s="144">
        <v>7.0999999999999998E-7</v>
      </c>
      <c r="G96" s="144">
        <v>7.0999999999999998E-7</v>
      </c>
      <c r="H96" s="144">
        <v>7.0999999999999998E-7</v>
      </c>
      <c r="I96" s="144">
        <v>7.0999999999999998E-7</v>
      </c>
      <c r="J96" s="144">
        <v>7.0999999999999998E-7</v>
      </c>
      <c r="K96" s="144">
        <v>7.0999999999999998E-7</v>
      </c>
      <c r="L96" s="144">
        <v>7.0999999999999998E-7</v>
      </c>
      <c r="M96" s="144">
        <v>7.0999999999999998E-7</v>
      </c>
      <c r="N96" s="144">
        <v>7.0999999999999998E-7</v>
      </c>
      <c r="O96" s="144">
        <v>7.0999999999999998E-7</v>
      </c>
      <c r="P96" s="144">
        <v>7.0999999999999998E-7</v>
      </c>
      <c r="Q96" s="144">
        <v>7.0999999999999998E-7</v>
      </c>
      <c r="R96" s="144">
        <v>7.0999999999999998E-7</v>
      </c>
      <c r="S96" s="144">
        <v>7.0999999999999998E-7</v>
      </c>
      <c r="T96" s="144">
        <v>7.0999999999999998E-7</v>
      </c>
      <c r="U96" s="144">
        <v>7.0999999999999998E-7</v>
      </c>
      <c r="V96" s="144">
        <v>7.0999999999999998E-7</v>
      </c>
      <c r="W96" s="144">
        <v>7.0999999999999998E-7</v>
      </c>
      <c r="X96" s="144">
        <v>7.0999999999999998E-7</v>
      </c>
      <c r="Y96" s="144">
        <v>7.0999999999999998E-7</v>
      </c>
      <c r="Z96" s="144">
        <v>7.0999999999999998E-7</v>
      </c>
      <c r="AA96" s="144">
        <v>7.0999999999999998E-7</v>
      </c>
      <c r="AB96" s="144">
        <v>7.0999999999999998E-7</v>
      </c>
      <c r="AC96" s="144">
        <v>7.0999999999999998E-7</v>
      </c>
      <c r="AD96" s="144">
        <v>7.0999999999999998E-7</v>
      </c>
      <c r="AE96" s="144">
        <v>7.0999999999999998E-7</v>
      </c>
      <c r="AF96" s="144">
        <v>7.0999999999999998E-7</v>
      </c>
      <c r="AG96" s="144">
        <v>7.0999999999999998E-7</v>
      </c>
      <c r="AH96" s="144">
        <v>7.0999999999999998E-7</v>
      </c>
      <c r="AI96" s="144">
        <v>7.0999999999999998E-7</v>
      </c>
      <c r="AJ96" s="144">
        <v>7.0999999999999998E-7</v>
      </c>
      <c r="AK96" s="144">
        <v>7.0999999999999998E-7</v>
      </c>
      <c r="AL96" s="145">
        <v>7.0999999999999998E-7</v>
      </c>
      <c r="AM96" s="144">
        <v>7.0999999999999998E-7</v>
      </c>
      <c r="AN96" s="144">
        <v>7.0999999999999998E-7</v>
      </c>
      <c r="AO96" s="144">
        <v>7.0999999999999998E-7</v>
      </c>
      <c r="AP96" s="145">
        <v>1.7000000000000001E-4</v>
      </c>
      <c r="AQ96" s="144">
        <v>4.8400000000000002E-6</v>
      </c>
      <c r="AR96" s="144">
        <v>4.8400000000000002E-6</v>
      </c>
      <c r="AS96" s="144">
        <v>4.8400000000000002E-6</v>
      </c>
      <c r="AT96" s="144">
        <v>4.8400000000000002E-6</v>
      </c>
      <c r="AU96" s="144">
        <v>4.8400000000000002E-6</v>
      </c>
      <c r="AV96" s="144">
        <v>4.8400000000000002E-6</v>
      </c>
      <c r="AW96" s="144">
        <v>4.8400000000000002E-6</v>
      </c>
      <c r="AX96" s="144">
        <v>4.8400000000000002E-6</v>
      </c>
      <c r="AY96" s="144">
        <v>4.8400000000000002E-6</v>
      </c>
      <c r="AZ96" s="144">
        <v>4.8400000000000002E-6</v>
      </c>
      <c r="BA96" s="144">
        <v>4.8400000000000002E-6</v>
      </c>
      <c r="BB96" s="144">
        <v>4.8400000000000002E-6</v>
      </c>
      <c r="BC96" s="144">
        <v>4.8400000000000002E-6</v>
      </c>
      <c r="BD96" s="144">
        <v>4.8400000000000002E-6</v>
      </c>
      <c r="BE96" s="145">
        <v>4.8400000000000002E-6</v>
      </c>
      <c r="BF96" s="144">
        <v>3.0000000000000001E-6</v>
      </c>
      <c r="BG96" s="144">
        <v>3.0000000000000001E-6</v>
      </c>
      <c r="BH96" s="144">
        <v>3.0000000000000001E-6</v>
      </c>
      <c r="BI96" s="144">
        <v>3.0000000000000001E-6</v>
      </c>
      <c r="BJ96" s="144">
        <v>3.0000000000000001E-6</v>
      </c>
      <c r="BK96" s="144">
        <v>3.0000000000000001E-6</v>
      </c>
      <c r="BL96" s="144">
        <v>3.0000000000000001E-6</v>
      </c>
      <c r="BM96" s="144">
        <v>3.0000000000000001E-6</v>
      </c>
      <c r="BN96" s="144">
        <v>3.0000000000000001E-6</v>
      </c>
      <c r="BO96" s="145">
        <v>3.0000000000000001E-6</v>
      </c>
      <c r="BP96" s="144">
        <v>3.0000000000000001E-6</v>
      </c>
      <c r="BQ96" s="144">
        <v>3.0000000000000001E-6</v>
      </c>
      <c r="BR96" s="144">
        <v>3.0000000000000001E-6</v>
      </c>
      <c r="BS96" s="144">
        <v>3.0000000000000001E-6</v>
      </c>
      <c r="BT96" s="183">
        <v>1.5999999999999999E-6</v>
      </c>
      <c r="BU96" s="144">
        <v>1.5999999999999999E-6</v>
      </c>
      <c r="BV96" s="144">
        <v>1.5999999999999999E-6</v>
      </c>
      <c r="BW96" s="144">
        <v>1.5999999999999999E-6</v>
      </c>
      <c r="BX96" s="144">
        <v>1.5999999999999999E-6</v>
      </c>
      <c r="BY96" s="144">
        <v>1.5999999999999999E-6</v>
      </c>
      <c r="BZ96" s="144">
        <v>1.5999999999999999E-6</v>
      </c>
      <c r="CA96" s="144">
        <v>1.5999999999999999E-6</v>
      </c>
      <c r="CB96" s="144">
        <v>1.5999999999999999E-6</v>
      </c>
      <c r="CC96" s="144">
        <v>1.5999999999999999E-6</v>
      </c>
      <c r="CD96" s="144">
        <v>1.5999999999999999E-6</v>
      </c>
      <c r="CE96" s="144">
        <v>1.5999999999999999E-6</v>
      </c>
      <c r="CF96" s="144">
        <v>1.5999999999999999E-6</v>
      </c>
      <c r="CG96" s="144">
        <v>1.5999999999999999E-6</v>
      </c>
      <c r="CH96" s="184">
        <v>1.5999999999999999E-6</v>
      </c>
    </row>
    <row r="97" spans="1:192">
      <c r="A97" s="143" t="s">
        <v>72</v>
      </c>
      <c r="B97" s="144">
        <v>9.0999999999999997E-7</v>
      </c>
      <c r="C97" s="144">
        <v>9.0999999999999997E-7</v>
      </c>
      <c r="D97" s="144">
        <v>9.0999999999999997E-7</v>
      </c>
      <c r="E97" s="144">
        <v>9.0999999999999997E-7</v>
      </c>
      <c r="F97" s="144">
        <v>9.0999999999999997E-7</v>
      </c>
      <c r="G97" s="144">
        <v>9.0999999999999997E-7</v>
      </c>
      <c r="H97" s="144">
        <v>9.0999999999999997E-7</v>
      </c>
      <c r="I97" s="144">
        <v>9.0999999999999997E-7</v>
      </c>
      <c r="J97" s="144">
        <v>9.0999999999999997E-7</v>
      </c>
      <c r="K97" s="144">
        <v>9.0999999999999997E-7</v>
      </c>
      <c r="L97" s="144">
        <v>9.0999999999999997E-7</v>
      </c>
      <c r="M97" s="144">
        <v>9.0999999999999997E-7</v>
      </c>
      <c r="N97" s="144">
        <v>9.0999999999999997E-7</v>
      </c>
      <c r="O97" s="144">
        <v>9.0999999999999997E-7</v>
      </c>
      <c r="P97" s="144">
        <v>9.0999999999999997E-7</v>
      </c>
      <c r="Q97" s="144">
        <v>9.0999999999999997E-7</v>
      </c>
      <c r="R97" s="144">
        <v>9.0999999999999997E-7</v>
      </c>
      <c r="S97" s="144">
        <v>9.0999999999999997E-7</v>
      </c>
      <c r="T97" s="144">
        <v>9.0999999999999997E-7</v>
      </c>
      <c r="U97" s="144">
        <v>9.0999999999999997E-7</v>
      </c>
      <c r="V97" s="144">
        <v>9.0999999999999997E-7</v>
      </c>
      <c r="W97" s="144">
        <v>9.0999999999999997E-7</v>
      </c>
      <c r="X97" s="144">
        <v>9.0999999999999997E-7</v>
      </c>
      <c r="Y97" s="144">
        <v>9.0999999999999997E-7</v>
      </c>
      <c r="Z97" s="144">
        <v>9.0999999999999997E-7</v>
      </c>
      <c r="AA97" s="144">
        <v>9.0999999999999997E-7</v>
      </c>
      <c r="AB97" s="144">
        <v>9.0999999999999997E-7</v>
      </c>
      <c r="AC97" s="144">
        <v>9.0999999999999997E-7</v>
      </c>
      <c r="AD97" s="144">
        <v>9.0999999999999997E-7</v>
      </c>
      <c r="AE97" s="144">
        <v>9.0999999999999997E-7</v>
      </c>
      <c r="AF97" s="144">
        <v>9.0999999999999997E-7</v>
      </c>
      <c r="AG97" s="144">
        <v>9.0999999999999997E-7</v>
      </c>
      <c r="AH97" s="144">
        <v>9.0999999999999997E-7</v>
      </c>
      <c r="AI97" s="144">
        <v>9.0999999999999997E-7</v>
      </c>
      <c r="AJ97" s="144">
        <v>9.0999999999999997E-7</v>
      </c>
      <c r="AK97" s="144">
        <v>9.0999999999999997E-7</v>
      </c>
      <c r="AL97" s="145">
        <v>9.0999999999999997E-7</v>
      </c>
      <c r="AM97" s="144">
        <v>9.0999999999999997E-7</v>
      </c>
      <c r="AN97" s="144">
        <v>9.0999999999999997E-7</v>
      </c>
      <c r="AO97" s="144">
        <v>9.0999999999999997E-7</v>
      </c>
      <c r="AP97" s="145">
        <v>2.5000000000000001E-5</v>
      </c>
      <c r="AQ97" s="144">
        <v>4.4700000000000004E-6</v>
      </c>
      <c r="AR97" s="144">
        <v>4.4700000000000004E-6</v>
      </c>
      <c r="AS97" s="144">
        <v>4.4700000000000004E-6</v>
      </c>
      <c r="AT97" s="144">
        <v>4.4700000000000004E-6</v>
      </c>
      <c r="AU97" s="144">
        <v>4.4700000000000004E-6</v>
      </c>
      <c r="AV97" s="144">
        <v>4.4700000000000004E-6</v>
      </c>
      <c r="AW97" s="144">
        <v>4.4700000000000004E-6</v>
      </c>
      <c r="AX97" s="144">
        <v>4.4700000000000004E-6</v>
      </c>
      <c r="AY97" s="144">
        <v>4.4700000000000004E-6</v>
      </c>
      <c r="AZ97" s="144">
        <v>4.4700000000000004E-6</v>
      </c>
      <c r="BA97" s="144">
        <v>4.4700000000000004E-6</v>
      </c>
      <c r="BB97" s="144">
        <v>4.4700000000000004E-6</v>
      </c>
      <c r="BC97" s="144">
        <v>4.4700000000000004E-6</v>
      </c>
      <c r="BD97" s="144">
        <v>4.4700000000000004E-6</v>
      </c>
      <c r="BE97" s="145">
        <v>4.4700000000000004E-6</v>
      </c>
      <c r="BF97" s="144">
        <v>2.7999999999999999E-6</v>
      </c>
      <c r="BG97" s="144">
        <v>2.7999999999999999E-6</v>
      </c>
      <c r="BH97" s="144">
        <v>2.7999999999999999E-6</v>
      </c>
      <c r="BI97" s="144">
        <v>2.7999999999999999E-6</v>
      </c>
      <c r="BJ97" s="144">
        <v>2.7999999999999999E-6</v>
      </c>
      <c r="BK97" s="144">
        <v>2.7999999999999999E-6</v>
      </c>
      <c r="BL97" s="144">
        <v>2.7999999999999999E-6</v>
      </c>
      <c r="BM97" s="144">
        <v>2.7999999999999999E-6</v>
      </c>
      <c r="BN97" s="144">
        <v>2.7999999999999999E-6</v>
      </c>
      <c r="BO97" s="145">
        <v>2.7999999999999999E-6</v>
      </c>
      <c r="BP97" s="144">
        <v>2.7999999999999999E-6</v>
      </c>
      <c r="BQ97" s="144">
        <v>2.7999999999999999E-6</v>
      </c>
      <c r="BR97" s="144">
        <v>2.7999999999999999E-6</v>
      </c>
      <c r="BS97" s="144">
        <v>2.7999999999999999E-6</v>
      </c>
      <c r="BT97" s="183">
        <v>3.4000000000000001E-6</v>
      </c>
      <c r="BU97" s="144">
        <v>3.4000000000000001E-6</v>
      </c>
      <c r="BV97" s="144">
        <v>3.4000000000000001E-6</v>
      </c>
      <c r="BW97" s="144">
        <v>3.4000000000000001E-6</v>
      </c>
      <c r="BX97" s="144">
        <v>3.4000000000000001E-6</v>
      </c>
      <c r="BY97" s="144">
        <v>3.4000000000000001E-6</v>
      </c>
      <c r="BZ97" s="144">
        <v>3.4000000000000001E-6</v>
      </c>
      <c r="CA97" s="144">
        <v>3.4000000000000001E-6</v>
      </c>
      <c r="CB97" s="144">
        <v>3.4000000000000001E-6</v>
      </c>
      <c r="CC97" s="144">
        <v>3.4000000000000001E-6</v>
      </c>
      <c r="CD97" s="144">
        <v>3.4000000000000001E-6</v>
      </c>
      <c r="CE97" s="144">
        <v>3.4000000000000001E-6</v>
      </c>
      <c r="CF97" s="144">
        <v>3.4000000000000001E-6</v>
      </c>
      <c r="CG97" s="144">
        <v>3.4000000000000001E-6</v>
      </c>
      <c r="CH97" s="184">
        <v>3.4000000000000001E-6</v>
      </c>
    </row>
    <row r="98" spans="1:192">
      <c r="A98" s="143" t="s">
        <v>76</v>
      </c>
      <c r="B98" s="144">
        <v>6.1000000000000004E-8</v>
      </c>
      <c r="C98" s="144">
        <v>6.1000000000000004E-8</v>
      </c>
      <c r="D98" s="144">
        <v>6.1000000000000004E-8</v>
      </c>
      <c r="E98" s="144">
        <v>6.1000000000000004E-8</v>
      </c>
      <c r="F98" s="144">
        <v>6.1000000000000004E-8</v>
      </c>
      <c r="G98" s="144">
        <v>6.1000000000000004E-8</v>
      </c>
      <c r="H98" s="144">
        <v>6.1000000000000004E-8</v>
      </c>
      <c r="I98" s="144">
        <v>6.1000000000000004E-8</v>
      </c>
      <c r="J98" s="144">
        <v>6.1000000000000004E-8</v>
      </c>
      <c r="K98" s="144">
        <v>6.1000000000000004E-8</v>
      </c>
      <c r="L98" s="144">
        <v>6.1000000000000004E-8</v>
      </c>
      <c r="M98" s="144">
        <v>6.1000000000000004E-8</v>
      </c>
      <c r="N98" s="144">
        <v>6.1000000000000004E-8</v>
      </c>
      <c r="O98" s="144">
        <v>6.1000000000000004E-8</v>
      </c>
      <c r="P98" s="144">
        <v>6.1000000000000004E-8</v>
      </c>
      <c r="Q98" s="144">
        <v>6.1000000000000004E-8</v>
      </c>
      <c r="R98" s="144">
        <v>6.1000000000000004E-8</v>
      </c>
      <c r="S98" s="144">
        <v>6.1000000000000004E-8</v>
      </c>
      <c r="T98" s="144">
        <v>6.1000000000000004E-8</v>
      </c>
      <c r="U98" s="144">
        <v>6.1000000000000004E-8</v>
      </c>
      <c r="V98" s="144">
        <v>6.1000000000000004E-8</v>
      </c>
      <c r="W98" s="144">
        <v>6.1000000000000004E-8</v>
      </c>
      <c r="X98" s="144">
        <v>6.1000000000000004E-8</v>
      </c>
      <c r="Y98" s="144">
        <v>6.1000000000000004E-8</v>
      </c>
      <c r="Z98" s="144">
        <v>6.1000000000000004E-8</v>
      </c>
      <c r="AA98" s="144">
        <v>6.1000000000000004E-8</v>
      </c>
      <c r="AB98" s="144">
        <v>6.1000000000000004E-8</v>
      </c>
      <c r="AC98" s="144">
        <v>6.1000000000000004E-8</v>
      </c>
      <c r="AD98" s="144">
        <v>6.1000000000000004E-8</v>
      </c>
      <c r="AE98" s="144">
        <v>6.1000000000000004E-8</v>
      </c>
      <c r="AF98" s="144">
        <v>6.1000000000000004E-8</v>
      </c>
      <c r="AG98" s="144">
        <v>6.1000000000000004E-8</v>
      </c>
      <c r="AH98" s="144">
        <v>6.1000000000000004E-8</v>
      </c>
      <c r="AI98" s="144">
        <v>6.1000000000000004E-8</v>
      </c>
      <c r="AJ98" s="144">
        <v>6.1000000000000004E-8</v>
      </c>
      <c r="AK98" s="144">
        <v>6.1000000000000004E-8</v>
      </c>
      <c r="AL98" s="145">
        <v>6.1000000000000004E-8</v>
      </c>
      <c r="AM98" s="144">
        <v>6.1000000000000004E-8</v>
      </c>
      <c r="AN98" s="144">
        <v>6.1000000000000004E-8</v>
      </c>
      <c r="AO98" s="144">
        <v>6.1000000000000004E-8</v>
      </c>
      <c r="AP98" s="145">
        <v>6.9E-6</v>
      </c>
      <c r="AQ98" s="144">
        <v>2.1399999999999998E-6</v>
      </c>
      <c r="AR98" s="144">
        <v>2.1399999999999998E-6</v>
      </c>
      <c r="AS98" s="144">
        <v>2.1399999999999998E-6</v>
      </c>
      <c r="AT98" s="144">
        <v>2.1399999999999998E-6</v>
      </c>
      <c r="AU98" s="144">
        <v>2.1399999999999998E-6</v>
      </c>
      <c r="AV98" s="144">
        <v>2.1399999999999998E-6</v>
      </c>
      <c r="AW98" s="144">
        <v>2.1399999999999998E-6</v>
      </c>
      <c r="AX98" s="144">
        <v>2.1399999999999998E-6</v>
      </c>
      <c r="AY98" s="144">
        <v>2.1399999999999998E-6</v>
      </c>
      <c r="AZ98" s="144">
        <v>2.1399999999999998E-6</v>
      </c>
      <c r="BA98" s="144">
        <v>2.1399999999999998E-6</v>
      </c>
      <c r="BB98" s="144">
        <v>2.1399999999999998E-6</v>
      </c>
      <c r="BC98" s="144">
        <v>2.1399999999999998E-6</v>
      </c>
      <c r="BD98" s="144">
        <v>2.1399999999999998E-6</v>
      </c>
      <c r="BE98" s="145">
        <v>2.1399999999999998E-6</v>
      </c>
      <c r="BF98" s="144">
        <v>1.7999999999999999E-6</v>
      </c>
      <c r="BG98" s="144">
        <v>1.7999999999999999E-6</v>
      </c>
      <c r="BH98" s="144">
        <v>1.7999999999999999E-6</v>
      </c>
      <c r="BI98" s="144">
        <v>1.7999999999999999E-6</v>
      </c>
      <c r="BJ98" s="144">
        <v>1.7999999999999999E-6</v>
      </c>
      <c r="BK98" s="144">
        <v>1.7999999999999999E-6</v>
      </c>
      <c r="BL98" s="144">
        <v>1.7999999999999999E-6</v>
      </c>
      <c r="BM98" s="144">
        <v>1.7999999999999999E-6</v>
      </c>
      <c r="BN98" s="144">
        <v>1.7999999999999999E-6</v>
      </c>
      <c r="BO98" s="145">
        <v>1.7999999999999999E-6</v>
      </c>
      <c r="BP98" s="144">
        <v>1.7999999999999999E-6</v>
      </c>
      <c r="BQ98" s="144">
        <v>1.7999999999999999E-6</v>
      </c>
      <c r="BR98" s="144">
        <v>1.7999999999999999E-6</v>
      </c>
      <c r="BS98" s="144">
        <v>1.7999999999999999E-6</v>
      </c>
      <c r="BT98" s="183">
        <v>8.6999999999999998E-8</v>
      </c>
      <c r="BU98" s="144">
        <v>8.6999999999999998E-8</v>
      </c>
      <c r="BV98" s="144">
        <v>8.6999999999999998E-8</v>
      </c>
      <c r="BW98" s="144">
        <v>8.6999999999999998E-8</v>
      </c>
      <c r="BX98" s="144">
        <v>8.6999999999999998E-8</v>
      </c>
      <c r="BY98" s="144">
        <v>8.6999999999999998E-8</v>
      </c>
      <c r="BZ98" s="144">
        <v>8.6999999999999998E-8</v>
      </c>
      <c r="CA98" s="144">
        <v>8.6999999999999998E-8</v>
      </c>
      <c r="CB98" s="144">
        <v>8.6999999999999998E-8</v>
      </c>
      <c r="CC98" s="144">
        <v>8.6999999999999998E-8</v>
      </c>
      <c r="CD98" s="144">
        <v>8.6999999999999998E-8</v>
      </c>
      <c r="CE98" s="144">
        <v>8.6999999999999998E-8</v>
      </c>
      <c r="CF98" s="144">
        <v>8.6999999999999998E-8</v>
      </c>
      <c r="CG98" s="144">
        <v>8.6999999999999998E-8</v>
      </c>
      <c r="CH98" s="184">
        <v>8.6999999999999998E-8</v>
      </c>
    </row>
    <row r="99" spans="1:192">
      <c r="A99" s="143" t="s">
        <v>83</v>
      </c>
      <c r="B99" s="144">
        <v>1.2999999999999999E-5</v>
      </c>
      <c r="C99" s="144">
        <v>1.2999999999999999E-5</v>
      </c>
      <c r="D99" s="144">
        <v>1.2999999999999999E-5</v>
      </c>
      <c r="E99" s="144">
        <v>1.2999999999999999E-5</v>
      </c>
      <c r="F99" s="144">
        <v>1.2999999999999999E-5</v>
      </c>
      <c r="G99" s="144">
        <v>1.2999999999999999E-5</v>
      </c>
      <c r="H99" s="144">
        <v>1.2999999999999999E-5</v>
      </c>
      <c r="I99" s="144">
        <v>1.2999999999999999E-5</v>
      </c>
      <c r="J99" s="144">
        <v>1.2999999999999999E-5</v>
      </c>
      <c r="K99" s="144">
        <v>1.2999999999999999E-5</v>
      </c>
      <c r="L99" s="144">
        <v>1.2999999999999999E-5</v>
      </c>
      <c r="M99" s="144">
        <v>1.2999999999999999E-5</v>
      </c>
      <c r="N99" s="144">
        <v>1.2999999999999999E-5</v>
      </c>
      <c r="O99" s="144">
        <v>1.2999999999999999E-5</v>
      </c>
      <c r="P99" s="144">
        <v>1.2999999999999999E-5</v>
      </c>
      <c r="Q99" s="144">
        <v>1.2999999999999999E-5</v>
      </c>
      <c r="R99" s="144">
        <v>1.2999999999999999E-5</v>
      </c>
      <c r="S99" s="144">
        <v>1.2999999999999999E-5</v>
      </c>
      <c r="T99" s="144">
        <v>1.2999999999999999E-5</v>
      </c>
      <c r="U99" s="144">
        <v>1.2999999999999999E-5</v>
      </c>
      <c r="V99" s="144">
        <v>1.2999999999999999E-5</v>
      </c>
      <c r="W99" s="144">
        <v>1.2999999999999999E-5</v>
      </c>
      <c r="X99" s="144">
        <v>1.2999999999999999E-5</v>
      </c>
      <c r="Y99" s="144">
        <v>1.2999999999999999E-5</v>
      </c>
      <c r="Z99" s="144">
        <v>1.2999999999999999E-5</v>
      </c>
      <c r="AA99" s="144">
        <v>1.2999999999999999E-5</v>
      </c>
      <c r="AB99" s="144">
        <v>1.2999999999999999E-5</v>
      </c>
      <c r="AC99" s="144">
        <v>1.2999999999999999E-5</v>
      </c>
      <c r="AD99" s="144">
        <v>1.2999999999999999E-5</v>
      </c>
      <c r="AE99" s="144">
        <v>1.2999999999999999E-5</v>
      </c>
      <c r="AF99" s="144">
        <v>1.2999999999999999E-5</v>
      </c>
      <c r="AG99" s="144">
        <v>1.2999999999999999E-5</v>
      </c>
      <c r="AH99" s="144">
        <v>1.2999999999999999E-5</v>
      </c>
      <c r="AI99" s="144">
        <v>1.2999999999999999E-5</v>
      </c>
      <c r="AJ99" s="144">
        <v>1.2999999999999999E-5</v>
      </c>
      <c r="AK99" s="144">
        <v>1.2999999999999999E-5</v>
      </c>
      <c r="AL99" s="145">
        <v>1.2999999999999999E-5</v>
      </c>
      <c r="AM99" s="144">
        <v>0.13</v>
      </c>
      <c r="AN99" s="144">
        <v>1.2999999999999999E-5</v>
      </c>
      <c r="AO99" s="144">
        <v>1.2999999999999999E-5</v>
      </c>
      <c r="AP99" s="145">
        <v>2.2000000000000001E-4</v>
      </c>
      <c r="AQ99" s="144">
        <v>1.1299999999999999E-3</v>
      </c>
      <c r="AR99" s="144">
        <v>1.1299999999999999E-3</v>
      </c>
      <c r="AS99" s="144">
        <v>1.1299999999999999E-3</v>
      </c>
      <c r="AT99" s="144">
        <v>1.1299999999999999E-3</v>
      </c>
      <c r="AU99" s="144">
        <v>1.1299999999999999E-3</v>
      </c>
      <c r="AV99" s="144">
        <v>1.1299999999999999E-3</v>
      </c>
      <c r="AW99" s="144">
        <v>1.1299999999999999E-3</v>
      </c>
      <c r="AX99" s="144">
        <v>1.1299999999999999E-3</v>
      </c>
      <c r="AY99" s="144">
        <v>1.1299999999999999E-3</v>
      </c>
      <c r="AZ99" s="144">
        <v>1.1299999999999999E-3</v>
      </c>
      <c r="BA99" s="144">
        <v>1.1299999999999999E-3</v>
      </c>
      <c r="BB99" s="144">
        <v>1.1299999999999999E-3</v>
      </c>
      <c r="BC99" s="144">
        <v>1.1299999999999999E-3</v>
      </c>
      <c r="BD99" s="144">
        <v>1.1299999999999999E-3</v>
      </c>
      <c r="BE99" s="145">
        <v>1.1299999999999999E-3</v>
      </c>
      <c r="BF99" s="144">
        <v>6.0999999999999997E-4</v>
      </c>
      <c r="BG99" s="144">
        <v>6.0999999999999997E-4</v>
      </c>
      <c r="BH99" s="144">
        <v>6.0999999999999997E-4</v>
      </c>
      <c r="BI99" s="144">
        <v>6.0999999999999997E-4</v>
      </c>
      <c r="BJ99" s="144">
        <v>6.0999999999999997E-4</v>
      </c>
      <c r="BK99" s="144">
        <v>6.0999999999999997E-4</v>
      </c>
      <c r="BL99" s="144">
        <v>6.0999999999999997E-4</v>
      </c>
      <c r="BM99" s="144">
        <v>6.0999999999999997E-4</v>
      </c>
      <c r="BN99" s="144">
        <v>6.0999999999999997E-4</v>
      </c>
      <c r="BO99" s="145">
        <v>6.0999999999999997E-4</v>
      </c>
      <c r="BP99" s="144">
        <v>6.0999999999999997E-4</v>
      </c>
      <c r="BQ99" s="144">
        <v>6.0999999999999997E-4</v>
      </c>
      <c r="BR99" s="144">
        <v>6.0999999999999997E-4</v>
      </c>
      <c r="BS99" s="144">
        <v>6.0999999999999997E-4</v>
      </c>
      <c r="BT99" s="183">
        <v>9.7E-5</v>
      </c>
      <c r="BU99" s="144">
        <v>9.7E-5</v>
      </c>
      <c r="BV99" s="144">
        <v>9.7E-5</v>
      </c>
      <c r="BW99" s="144">
        <v>9.7E-5</v>
      </c>
      <c r="BX99" s="144">
        <v>9.7E-5</v>
      </c>
      <c r="BY99" s="144">
        <v>9.7E-5</v>
      </c>
      <c r="BZ99" s="144">
        <v>9.7E-5</v>
      </c>
      <c r="CA99" s="144">
        <v>9.7E-5</v>
      </c>
      <c r="CB99" s="144">
        <v>9.7E-5</v>
      </c>
      <c r="CC99" s="144">
        <v>9.7E-5</v>
      </c>
      <c r="CD99" s="144">
        <v>9.7E-5</v>
      </c>
      <c r="CE99" s="144">
        <v>9.7E-5</v>
      </c>
      <c r="CF99" s="144">
        <v>9.7E-5</v>
      </c>
      <c r="CG99" s="144">
        <v>9.7E-5</v>
      </c>
      <c r="CH99" s="184">
        <v>9.7E-5</v>
      </c>
    </row>
    <row r="100" spans="1:192" s="13" customFormat="1">
      <c r="A100" s="143" t="s">
        <v>85</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5"/>
      <c r="AM100" s="144"/>
      <c r="AN100" s="144"/>
      <c r="AO100" s="144"/>
      <c r="AP100" s="145"/>
      <c r="AQ100" s="144">
        <v>3.1E-9</v>
      </c>
      <c r="AR100" s="144">
        <v>3.1E-9</v>
      </c>
      <c r="AS100" s="144">
        <v>3.1E-9</v>
      </c>
      <c r="AT100" s="144">
        <v>3.1E-9</v>
      </c>
      <c r="AU100" s="144">
        <v>3.1E-9</v>
      </c>
      <c r="AV100" s="144">
        <v>3.1E-9</v>
      </c>
      <c r="AW100" s="144">
        <v>3.1E-9</v>
      </c>
      <c r="AX100" s="144">
        <v>3.1E-9</v>
      </c>
      <c r="AY100" s="144">
        <v>3.1E-9</v>
      </c>
      <c r="AZ100" s="144">
        <v>3.1E-9</v>
      </c>
      <c r="BA100" s="144">
        <v>3.1E-9</v>
      </c>
      <c r="BB100" s="144">
        <v>3.1E-9</v>
      </c>
      <c r="BC100" s="144">
        <v>3.1E-9</v>
      </c>
      <c r="BD100" s="144">
        <v>3.1E-9</v>
      </c>
      <c r="BE100" s="145">
        <v>3.1E-9</v>
      </c>
      <c r="BF100" s="134"/>
      <c r="BG100" s="144"/>
      <c r="BH100" s="144"/>
      <c r="BI100" s="144"/>
      <c r="BJ100" s="144"/>
      <c r="BK100" s="144"/>
      <c r="BL100" s="144"/>
      <c r="BM100" s="144"/>
      <c r="BN100" s="144"/>
      <c r="BO100" s="145"/>
      <c r="BP100" s="144"/>
      <c r="BQ100" s="144"/>
      <c r="BR100" s="144"/>
      <c r="BS100" s="144"/>
      <c r="BT100" s="183"/>
      <c r="BU100" s="144"/>
      <c r="BV100" s="144"/>
      <c r="BW100" s="144"/>
      <c r="BX100" s="144"/>
      <c r="BY100" s="144"/>
      <c r="BZ100" s="144"/>
      <c r="CA100" s="144"/>
      <c r="CB100" s="144"/>
      <c r="CC100" s="144"/>
      <c r="CD100" s="144"/>
      <c r="CE100" s="144"/>
      <c r="CF100" s="144"/>
      <c r="CG100" s="144"/>
      <c r="CH100" s="184"/>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row>
    <row r="101" spans="1:192" s="13" customFormat="1">
      <c r="A101" s="143" t="s">
        <v>86</v>
      </c>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5"/>
      <c r="AM101" s="144"/>
      <c r="AN101" s="144"/>
      <c r="AO101" s="144"/>
      <c r="AP101" s="145"/>
      <c r="AQ101" s="144"/>
      <c r="AR101" s="144"/>
      <c r="AS101" s="144"/>
      <c r="AT101" s="144"/>
      <c r="AU101" s="144"/>
      <c r="AV101" s="144"/>
      <c r="AW101" s="144"/>
      <c r="AX101" s="144"/>
      <c r="AY101" s="144"/>
      <c r="AZ101" s="144"/>
      <c r="BA101" s="144"/>
      <c r="BB101" s="144"/>
      <c r="BC101" s="144"/>
      <c r="BD101" s="144"/>
      <c r="BE101" s="145"/>
      <c r="BF101" s="134"/>
      <c r="BG101" s="144"/>
      <c r="BH101" s="144"/>
      <c r="BI101" s="144"/>
      <c r="BJ101" s="144"/>
      <c r="BK101" s="144"/>
      <c r="BL101" s="144"/>
      <c r="BM101" s="144"/>
      <c r="BN101" s="144"/>
      <c r="BO101" s="145"/>
      <c r="BP101" s="144"/>
      <c r="BQ101" s="144"/>
      <c r="BR101" s="144"/>
      <c r="BS101" s="144"/>
      <c r="BT101" s="183">
        <f>0.00000000027+0.00000000074+0.000000000066+0.00000000055+0.00000000022+0.0000000012+0.0000000025+0.0000000026</f>
        <v>8.1460000000000006E-9</v>
      </c>
      <c r="BU101" s="144">
        <v>8.1460000000000006E-9</v>
      </c>
      <c r="BV101" s="144">
        <v>8.1460000000000006E-9</v>
      </c>
      <c r="BW101" s="144">
        <v>8.1460000000000006E-9</v>
      </c>
      <c r="BX101" s="144">
        <v>8.1460000000000006E-9</v>
      </c>
      <c r="BY101" s="144">
        <v>8.1460000000000006E-9</v>
      </c>
      <c r="BZ101" s="144">
        <v>8.1460000000000006E-9</v>
      </c>
      <c r="CA101" s="144">
        <v>8.1460000000000006E-9</v>
      </c>
      <c r="CB101" s="144">
        <v>8.1460000000000006E-9</v>
      </c>
      <c r="CC101" s="144">
        <v>8.1460000000000006E-9</v>
      </c>
      <c r="CD101" s="144">
        <v>8.1460000000000006E-9</v>
      </c>
      <c r="CE101" s="144">
        <v>8.1460000000000006E-9</v>
      </c>
      <c r="CF101" s="144">
        <v>8.1460000000000006E-9</v>
      </c>
      <c r="CG101" s="144">
        <v>8.1460000000000006E-9</v>
      </c>
      <c r="CH101" s="184">
        <v>8.1460000000000006E-9</v>
      </c>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row>
    <row r="102" spans="1:192">
      <c r="A102" s="143" t="s">
        <v>88</v>
      </c>
      <c r="B102" s="144">
        <v>2.7E-6</v>
      </c>
      <c r="C102" s="144">
        <v>2.7E-6</v>
      </c>
      <c r="D102" s="144">
        <v>2.7E-6</v>
      </c>
      <c r="E102" s="144">
        <v>2.7E-6</v>
      </c>
      <c r="F102" s="144">
        <v>2.7E-6</v>
      </c>
      <c r="G102" s="144">
        <v>2.7E-6</v>
      </c>
      <c r="H102" s="144">
        <v>2.7E-6</v>
      </c>
      <c r="I102" s="144">
        <v>2.7E-6</v>
      </c>
      <c r="J102" s="144">
        <v>2.7E-6</v>
      </c>
      <c r="K102" s="144">
        <v>2.7E-6</v>
      </c>
      <c r="L102" s="144">
        <v>2.7E-6</v>
      </c>
      <c r="M102" s="144">
        <v>2.7E-6</v>
      </c>
      <c r="N102" s="144">
        <v>2.7E-6</v>
      </c>
      <c r="O102" s="144">
        <v>2.7E-6</v>
      </c>
      <c r="P102" s="144">
        <v>2.7E-6</v>
      </c>
      <c r="Q102" s="144">
        <v>2.7E-6</v>
      </c>
      <c r="R102" s="144">
        <v>2.7E-6</v>
      </c>
      <c r="S102" s="144">
        <v>2.7E-6</v>
      </c>
      <c r="T102" s="144">
        <v>2.7E-6</v>
      </c>
      <c r="U102" s="144">
        <v>2.7E-6</v>
      </c>
      <c r="V102" s="144">
        <v>2.7E-6</v>
      </c>
      <c r="W102" s="144">
        <v>2.7E-6</v>
      </c>
      <c r="X102" s="144">
        <v>2.7E-6</v>
      </c>
      <c r="Y102" s="144">
        <v>2.7E-6</v>
      </c>
      <c r="Z102" s="144">
        <v>2.7E-6</v>
      </c>
      <c r="AA102" s="144">
        <v>2.7E-6</v>
      </c>
      <c r="AB102" s="144">
        <v>2.7E-6</v>
      </c>
      <c r="AC102" s="144">
        <v>2.7E-6</v>
      </c>
      <c r="AD102" s="144">
        <v>2.7E-6</v>
      </c>
      <c r="AE102" s="144">
        <v>2.7E-6</v>
      </c>
      <c r="AF102" s="144">
        <v>2.7E-6</v>
      </c>
      <c r="AG102" s="144">
        <v>2.7E-6</v>
      </c>
      <c r="AH102" s="144">
        <v>2.7E-6</v>
      </c>
      <c r="AI102" s="144">
        <v>2.7E-6</v>
      </c>
      <c r="AJ102" s="144">
        <v>2.7E-6</v>
      </c>
      <c r="AK102" s="144">
        <v>2.7E-6</v>
      </c>
      <c r="AL102" s="145">
        <v>2.7E-6</v>
      </c>
      <c r="AM102" s="144">
        <v>6.7999999999999996E-3</v>
      </c>
      <c r="AN102" s="144">
        <v>6.7999999999999996E-3</v>
      </c>
      <c r="AO102" s="144">
        <v>6.7999999999999996E-3</v>
      </c>
      <c r="AP102" s="145">
        <v>2.4000000000000001E-4</v>
      </c>
      <c r="AQ102" s="144">
        <v>1.0499999999999999E-5</v>
      </c>
      <c r="AR102" s="144">
        <v>1.0499999999999999E-5</v>
      </c>
      <c r="AS102" s="144">
        <v>1.0499999999999999E-5</v>
      </c>
      <c r="AT102" s="144">
        <v>1.0499999999999999E-5</v>
      </c>
      <c r="AU102" s="144">
        <v>1.0499999999999999E-5</v>
      </c>
      <c r="AV102" s="144">
        <v>1.0499999999999999E-5</v>
      </c>
      <c r="AW102" s="144">
        <v>1.0499999999999999E-5</v>
      </c>
      <c r="AX102" s="144">
        <v>1.0499999999999999E-5</v>
      </c>
      <c r="AY102" s="144">
        <v>1.0499999999999999E-5</v>
      </c>
      <c r="AZ102" s="144">
        <v>1.0499999999999999E-5</v>
      </c>
      <c r="BA102" s="144">
        <v>1.0499999999999999E-5</v>
      </c>
      <c r="BB102" s="144">
        <v>1.0499999999999999E-5</v>
      </c>
      <c r="BC102" s="144">
        <v>1.0499999999999999E-5</v>
      </c>
      <c r="BD102" s="144">
        <v>1.0499999999999999E-5</v>
      </c>
      <c r="BE102" s="145">
        <v>1.0499999999999999E-5</v>
      </c>
      <c r="BF102" s="144">
        <v>1.7E-5</v>
      </c>
      <c r="BG102" s="144">
        <v>1.7E-5</v>
      </c>
      <c r="BH102" s="144">
        <v>1.7E-5</v>
      </c>
      <c r="BI102" s="144">
        <v>1.7E-5</v>
      </c>
      <c r="BJ102" s="144">
        <v>1.7E-5</v>
      </c>
      <c r="BK102" s="144">
        <v>1.7E-5</v>
      </c>
      <c r="BL102" s="144">
        <v>1.7E-5</v>
      </c>
      <c r="BM102" s="144">
        <v>1.7E-5</v>
      </c>
      <c r="BN102" s="144">
        <v>1.7E-5</v>
      </c>
      <c r="BO102" s="145">
        <v>1.7E-5</v>
      </c>
      <c r="BP102" s="144">
        <v>1.7E-5</v>
      </c>
      <c r="BQ102" s="144">
        <v>1.7E-5</v>
      </c>
      <c r="BR102" s="144">
        <v>1.7E-5</v>
      </c>
      <c r="BS102" s="144">
        <v>1.7E-5</v>
      </c>
      <c r="BT102" s="183">
        <v>6.9999999999999999E-6</v>
      </c>
      <c r="BU102" s="144">
        <v>6.9999999999999999E-6</v>
      </c>
      <c r="BV102" s="144">
        <v>6.9999999999999999E-6</v>
      </c>
      <c r="BW102" s="144">
        <v>6.9999999999999999E-6</v>
      </c>
      <c r="BX102" s="144">
        <v>6.9999999999999999E-6</v>
      </c>
      <c r="BY102" s="144">
        <v>6.9999999999999999E-6</v>
      </c>
      <c r="BZ102" s="144">
        <v>6.9999999999999999E-6</v>
      </c>
      <c r="CA102" s="144">
        <v>6.9999999999999999E-6</v>
      </c>
      <c r="CB102" s="144">
        <v>6.9999999999999999E-6</v>
      </c>
      <c r="CC102" s="144">
        <v>6.9999999999999999E-6</v>
      </c>
      <c r="CD102" s="144">
        <v>6.9999999999999999E-6</v>
      </c>
      <c r="CE102" s="144">
        <v>6.9999999999999999E-6</v>
      </c>
      <c r="CF102" s="144">
        <v>6.9999999999999999E-6</v>
      </c>
      <c r="CG102" s="144">
        <v>6.9999999999999999E-6</v>
      </c>
      <c r="CH102" s="184">
        <v>6.9999999999999999E-6</v>
      </c>
    </row>
    <row r="103" spans="1:192">
      <c r="A103" s="143" t="s">
        <v>92</v>
      </c>
      <c r="B103" s="144">
        <v>3.3000000000000002E-7</v>
      </c>
      <c r="C103" s="144">
        <v>3.3000000000000002E-7</v>
      </c>
      <c r="D103" s="144">
        <v>3.3000000000000002E-7</v>
      </c>
      <c r="E103" s="144">
        <v>3.3000000000000002E-7</v>
      </c>
      <c r="F103" s="144">
        <v>3.3000000000000002E-7</v>
      </c>
      <c r="G103" s="144">
        <v>3.3000000000000002E-7</v>
      </c>
      <c r="H103" s="144">
        <v>3.3000000000000002E-7</v>
      </c>
      <c r="I103" s="144">
        <v>3.3000000000000002E-7</v>
      </c>
      <c r="J103" s="144">
        <v>3.3000000000000002E-7</v>
      </c>
      <c r="K103" s="144">
        <v>3.3000000000000002E-7</v>
      </c>
      <c r="L103" s="144">
        <v>3.3000000000000002E-7</v>
      </c>
      <c r="M103" s="144">
        <v>3.3000000000000002E-7</v>
      </c>
      <c r="N103" s="144">
        <v>3.3000000000000002E-7</v>
      </c>
      <c r="O103" s="144">
        <v>3.3000000000000002E-7</v>
      </c>
      <c r="P103" s="144">
        <v>3.3000000000000002E-7</v>
      </c>
      <c r="Q103" s="144">
        <v>3.3000000000000002E-7</v>
      </c>
      <c r="R103" s="144">
        <v>3.3000000000000002E-7</v>
      </c>
      <c r="S103" s="144">
        <v>3.3000000000000002E-7</v>
      </c>
      <c r="T103" s="144">
        <v>3.3000000000000002E-7</v>
      </c>
      <c r="U103" s="144">
        <v>3.3000000000000002E-7</v>
      </c>
      <c r="V103" s="144">
        <v>3.3000000000000002E-7</v>
      </c>
      <c r="W103" s="144">
        <v>3.3000000000000002E-7</v>
      </c>
      <c r="X103" s="144">
        <v>3.3000000000000002E-7</v>
      </c>
      <c r="Y103" s="144">
        <v>3.3000000000000002E-7</v>
      </c>
      <c r="Z103" s="144">
        <v>3.3000000000000002E-7</v>
      </c>
      <c r="AA103" s="144">
        <v>3.3000000000000002E-7</v>
      </c>
      <c r="AB103" s="144">
        <v>3.3000000000000002E-7</v>
      </c>
      <c r="AC103" s="144">
        <v>3.3000000000000002E-7</v>
      </c>
      <c r="AD103" s="144">
        <v>3.3000000000000002E-7</v>
      </c>
      <c r="AE103" s="144">
        <v>3.3000000000000002E-7</v>
      </c>
      <c r="AF103" s="144">
        <v>3.3000000000000002E-7</v>
      </c>
      <c r="AG103" s="144">
        <v>3.3000000000000002E-7</v>
      </c>
      <c r="AH103" s="144">
        <v>3.3000000000000002E-7</v>
      </c>
      <c r="AI103" s="144">
        <v>3.3000000000000002E-7</v>
      </c>
      <c r="AJ103" s="144">
        <v>3.3000000000000002E-7</v>
      </c>
      <c r="AK103" s="144">
        <v>3.3000000000000002E-7</v>
      </c>
      <c r="AL103" s="145">
        <v>3.3000000000000002E-7</v>
      </c>
      <c r="AM103" s="144">
        <v>3.3000000000000002E-7</v>
      </c>
      <c r="AN103" s="144">
        <v>3.3000000000000002E-7</v>
      </c>
      <c r="AO103" s="144">
        <v>3.3000000000000002E-7</v>
      </c>
      <c r="AP103" s="145">
        <v>1.2E-4</v>
      </c>
      <c r="AQ103" s="144">
        <v>4.25E-6</v>
      </c>
      <c r="AR103" s="144">
        <v>4.25E-6</v>
      </c>
      <c r="AS103" s="144">
        <v>4.25E-6</v>
      </c>
      <c r="AT103" s="144">
        <v>4.25E-6</v>
      </c>
      <c r="AU103" s="144">
        <v>4.25E-6</v>
      </c>
      <c r="AV103" s="144">
        <v>4.25E-6</v>
      </c>
      <c r="AW103" s="144">
        <v>4.25E-6</v>
      </c>
      <c r="AX103" s="144">
        <v>4.25E-6</v>
      </c>
      <c r="AY103" s="144">
        <v>4.25E-6</v>
      </c>
      <c r="AZ103" s="144">
        <v>4.25E-6</v>
      </c>
      <c r="BA103" s="144">
        <v>4.25E-6</v>
      </c>
      <c r="BB103" s="144">
        <v>4.25E-6</v>
      </c>
      <c r="BC103" s="144">
        <v>4.25E-6</v>
      </c>
      <c r="BD103" s="144">
        <v>4.25E-6</v>
      </c>
      <c r="BE103" s="145">
        <v>4.25E-6</v>
      </c>
      <c r="BF103" s="144">
        <v>5.0000000000000004E-6</v>
      </c>
      <c r="BG103" s="144">
        <v>5.0000000000000004E-6</v>
      </c>
      <c r="BH103" s="144">
        <v>5.0000000000000004E-6</v>
      </c>
      <c r="BI103" s="144">
        <v>5.0000000000000004E-6</v>
      </c>
      <c r="BJ103" s="144">
        <v>5.0000000000000004E-6</v>
      </c>
      <c r="BK103" s="144">
        <v>5.0000000000000004E-6</v>
      </c>
      <c r="BL103" s="144">
        <v>5.0000000000000004E-6</v>
      </c>
      <c r="BM103" s="144">
        <v>5.0000000000000004E-6</v>
      </c>
      <c r="BN103" s="144">
        <v>5.0000000000000004E-6</v>
      </c>
      <c r="BO103" s="145">
        <v>5.0000000000000004E-6</v>
      </c>
      <c r="BP103" s="144">
        <v>5.0000000000000004E-6</v>
      </c>
      <c r="BQ103" s="144">
        <v>5.0000000000000004E-6</v>
      </c>
      <c r="BR103" s="144">
        <v>5.0000000000000004E-6</v>
      </c>
      <c r="BS103" s="144">
        <v>5.0000000000000004E-6</v>
      </c>
      <c r="BT103" s="183">
        <v>3.7000000000000002E-6</v>
      </c>
      <c r="BU103" s="144">
        <v>3.7000000000000002E-6</v>
      </c>
      <c r="BV103" s="144">
        <v>3.7000000000000002E-6</v>
      </c>
      <c r="BW103" s="144">
        <v>3.7000000000000002E-6</v>
      </c>
      <c r="BX103" s="144">
        <v>3.7000000000000002E-6</v>
      </c>
      <c r="BY103" s="144">
        <v>3.7000000000000002E-6</v>
      </c>
      <c r="BZ103" s="144">
        <v>3.7000000000000002E-6</v>
      </c>
      <c r="CA103" s="144">
        <v>3.7000000000000002E-6</v>
      </c>
      <c r="CB103" s="144">
        <v>3.7000000000000002E-6</v>
      </c>
      <c r="CC103" s="144">
        <v>3.7000000000000002E-6</v>
      </c>
      <c r="CD103" s="144">
        <v>3.7000000000000002E-6</v>
      </c>
      <c r="CE103" s="144">
        <v>3.7000000000000002E-6</v>
      </c>
      <c r="CF103" s="144">
        <v>3.7000000000000002E-6</v>
      </c>
      <c r="CG103" s="144">
        <v>3.7000000000000002E-6</v>
      </c>
      <c r="CH103" s="184">
        <v>3.7000000000000002E-6</v>
      </c>
    </row>
    <row r="104" spans="1:192" ht="15.75" thickBot="1">
      <c r="A104" s="147" t="s">
        <v>181</v>
      </c>
      <c r="B104" s="190">
        <f>SUM(B79:B103)</f>
        <v>2.0757999999999997E-5</v>
      </c>
      <c r="C104" s="146">
        <f t="shared" ref="C104:R104" si="17">SUM(C79:C103)</f>
        <v>2.0757999999999997E-5</v>
      </c>
      <c r="D104" s="146">
        <f t="shared" si="17"/>
        <v>2.0757999999999997E-5</v>
      </c>
      <c r="E104" s="146">
        <f t="shared" si="17"/>
        <v>2.0757999999999997E-5</v>
      </c>
      <c r="F104" s="146">
        <f t="shared" si="17"/>
        <v>2.0757999999999997E-5</v>
      </c>
      <c r="G104" s="146">
        <f t="shared" si="17"/>
        <v>2.0757999999999997E-5</v>
      </c>
      <c r="H104" s="146">
        <f t="shared" si="17"/>
        <v>2.0757999999999997E-5</v>
      </c>
      <c r="I104" s="146">
        <f t="shared" si="17"/>
        <v>2.0757999999999997E-5</v>
      </c>
      <c r="J104" s="146">
        <f t="shared" si="17"/>
        <v>2.0757999999999997E-5</v>
      </c>
      <c r="K104" s="146">
        <f t="shared" si="17"/>
        <v>2.0757999999999997E-5</v>
      </c>
      <c r="L104" s="146">
        <f t="shared" si="17"/>
        <v>2.0757999999999997E-5</v>
      </c>
      <c r="M104" s="146">
        <f t="shared" si="17"/>
        <v>2.0757999999999997E-5</v>
      </c>
      <c r="N104" s="146">
        <f t="shared" si="17"/>
        <v>2.0757999999999997E-5</v>
      </c>
      <c r="O104" s="146">
        <f t="shared" si="17"/>
        <v>2.0757999999999997E-5</v>
      </c>
      <c r="P104" s="146">
        <f t="shared" si="17"/>
        <v>2.0757999999999997E-5</v>
      </c>
      <c r="Q104" s="146">
        <f t="shared" si="17"/>
        <v>2.0757999999999997E-5</v>
      </c>
      <c r="R104" s="146">
        <f t="shared" si="17"/>
        <v>2.0757999999999997E-5</v>
      </c>
      <c r="S104" s="146">
        <f t="shared" ref="S104:AK104" si="18">SUM(S79:S103)</f>
        <v>2.0757999999999997E-5</v>
      </c>
      <c r="T104" s="146">
        <f t="shared" si="18"/>
        <v>2.0757999999999997E-5</v>
      </c>
      <c r="U104" s="146">
        <f t="shared" si="18"/>
        <v>2.0757999999999997E-5</v>
      </c>
      <c r="V104" s="146">
        <f t="shared" si="18"/>
        <v>2.0757999999999997E-5</v>
      </c>
      <c r="W104" s="146">
        <f t="shared" si="18"/>
        <v>2.0757999999999997E-5</v>
      </c>
      <c r="X104" s="146">
        <f t="shared" si="18"/>
        <v>2.0757999999999997E-5</v>
      </c>
      <c r="Y104" s="146">
        <f>SUM(Y79:Y103)</f>
        <v>2.0757999999999997E-5</v>
      </c>
      <c r="Z104" s="146">
        <f t="shared" si="18"/>
        <v>2.0757999999999997E-5</v>
      </c>
      <c r="AA104" s="146">
        <f t="shared" si="18"/>
        <v>2.0757999999999997E-5</v>
      </c>
      <c r="AB104" s="146">
        <f t="shared" si="18"/>
        <v>2.0757999999999997E-5</v>
      </c>
      <c r="AC104" s="146">
        <f t="shared" si="18"/>
        <v>2.0757999999999997E-5</v>
      </c>
      <c r="AD104" s="146">
        <f t="shared" si="18"/>
        <v>2.0757999999999997E-5</v>
      </c>
      <c r="AE104" s="146">
        <f t="shared" si="18"/>
        <v>2.0757999999999997E-5</v>
      </c>
      <c r="AF104" s="146">
        <f t="shared" si="18"/>
        <v>2.0757999999999997E-5</v>
      </c>
      <c r="AG104" s="146">
        <f t="shared" si="18"/>
        <v>2.0757999999999997E-5</v>
      </c>
      <c r="AH104" s="146">
        <f t="shared" si="18"/>
        <v>2.0757999999999997E-5</v>
      </c>
      <c r="AI104" s="146">
        <f t="shared" si="18"/>
        <v>2.0757999999999997E-5</v>
      </c>
      <c r="AJ104" s="146">
        <f t="shared" si="18"/>
        <v>2.0757999999999997E-5</v>
      </c>
      <c r="AK104" s="146">
        <f t="shared" si="18"/>
        <v>2.0757999999999997E-5</v>
      </c>
      <c r="AL104" s="189">
        <f t="shared" ref="AL104:BE104" si="19">SUM(AL79:AL103)</f>
        <v>2.0757999999999997E-5</v>
      </c>
      <c r="AM104" s="190">
        <f t="shared" si="19"/>
        <v>0.16180335800000001</v>
      </c>
      <c r="AN104" s="146">
        <f t="shared" si="19"/>
        <v>3.1816357999999996E-2</v>
      </c>
      <c r="AO104" s="146">
        <f t="shared" si="19"/>
        <v>3.1816357999999996E-2</v>
      </c>
      <c r="AP104" s="189">
        <f t="shared" si="19"/>
        <v>1.1109220000000001E-3</v>
      </c>
      <c r="AQ104" s="190">
        <v>1.2999999999999999E-3</v>
      </c>
      <c r="AR104" s="146">
        <v>1.2999999999999999E-3</v>
      </c>
      <c r="AS104" s="146">
        <v>1.2999999999999999E-3</v>
      </c>
      <c r="AT104" s="146">
        <v>1.2999999999999999E-3</v>
      </c>
      <c r="AU104" s="146">
        <f t="shared" si="19"/>
        <v>1.1905760999999999E-3</v>
      </c>
      <c r="AV104" s="146">
        <f t="shared" si="19"/>
        <v>1.1905760999999999E-3</v>
      </c>
      <c r="AW104" s="146">
        <f t="shared" si="19"/>
        <v>1.1905760999999999E-3</v>
      </c>
      <c r="AX104" s="146">
        <f t="shared" si="19"/>
        <v>1.1905760999999999E-3</v>
      </c>
      <c r="AY104" s="146">
        <v>3.3E-3</v>
      </c>
      <c r="AZ104" s="146">
        <v>3.3E-3</v>
      </c>
      <c r="BA104" s="146">
        <v>1.2999999999999999E-3</v>
      </c>
      <c r="BB104" s="146">
        <f t="shared" si="19"/>
        <v>1.1905760999999999E-3</v>
      </c>
      <c r="BC104" s="146">
        <f t="shared" si="19"/>
        <v>1.1905760999999999E-3</v>
      </c>
      <c r="BD104" s="146">
        <v>3.3E-3</v>
      </c>
      <c r="BE104" s="189">
        <f t="shared" si="19"/>
        <v>1.1905760999999999E-3</v>
      </c>
      <c r="BF104" s="190">
        <f t="shared" ref="BF104:BO104" si="20">SUM(BF79:BF103)</f>
        <v>6.9819999999999995E-4</v>
      </c>
      <c r="BG104" s="146">
        <f t="shared" si="20"/>
        <v>6.9819999999999995E-4</v>
      </c>
      <c r="BH104" s="146">
        <f t="shared" si="20"/>
        <v>6.9819999999999995E-4</v>
      </c>
      <c r="BI104" s="146">
        <f t="shared" si="20"/>
        <v>6.9819999999999995E-4</v>
      </c>
      <c r="BJ104" s="146">
        <f t="shared" si="20"/>
        <v>6.9819999999999995E-4</v>
      </c>
      <c r="BK104" s="146">
        <f t="shared" si="20"/>
        <v>6.9819999999999995E-4</v>
      </c>
      <c r="BL104" s="146">
        <f t="shared" si="20"/>
        <v>6.9819999999999995E-4</v>
      </c>
      <c r="BM104" s="146">
        <f t="shared" si="20"/>
        <v>6.9819999999999995E-4</v>
      </c>
      <c r="BN104" s="146">
        <f t="shared" si="20"/>
        <v>6.9819999999999995E-4</v>
      </c>
      <c r="BO104" s="189">
        <f t="shared" si="20"/>
        <v>6.9819999999999995E-4</v>
      </c>
      <c r="BP104" s="190">
        <f t="shared" ref="BP104:BT104" si="21">SUM(BP79:BP103)</f>
        <v>6.9819999999999995E-4</v>
      </c>
      <c r="BQ104" s="146">
        <f t="shared" si="21"/>
        <v>6.9819999999999995E-4</v>
      </c>
      <c r="BR104" s="146">
        <f t="shared" si="21"/>
        <v>6.9819999999999995E-4</v>
      </c>
      <c r="BS104" s="189">
        <f t="shared" si="21"/>
        <v>6.9819999999999995E-4</v>
      </c>
      <c r="BT104" s="190">
        <f t="shared" si="21"/>
        <v>1.2664069260000002E-4</v>
      </c>
      <c r="BU104" s="146">
        <f t="shared" ref="BU104:CG104" si="22">SUM(BU79:BU103)</f>
        <v>1.2664069260000002E-4</v>
      </c>
      <c r="BV104" s="146">
        <f t="shared" si="22"/>
        <v>1.2664069260000002E-4</v>
      </c>
      <c r="BW104" s="146">
        <f t="shared" si="22"/>
        <v>1.2664069260000002E-4</v>
      </c>
      <c r="BX104" s="146">
        <f t="shared" si="22"/>
        <v>1.2664069260000002E-4</v>
      </c>
      <c r="BY104" s="146">
        <f t="shared" si="22"/>
        <v>1.2664069260000002E-4</v>
      </c>
      <c r="BZ104" s="146">
        <f t="shared" si="22"/>
        <v>1.2664069260000002E-4</v>
      </c>
      <c r="CA104" s="146">
        <f t="shared" si="22"/>
        <v>1.2664069260000002E-4</v>
      </c>
      <c r="CB104" s="146">
        <f t="shared" si="22"/>
        <v>1.2664069260000002E-4</v>
      </c>
      <c r="CC104" s="146">
        <f t="shared" si="22"/>
        <v>1.2664069260000002E-4</v>
      </c>
      <c r="CD104" s="146">
        <f t="shared" si="22"/>
        <v>1.2664069260000002E-4</v>
      </c>
      <c r="CE104" s="146">
        <f t="shared" si="22"/>
        <v>1.2664069260000002E-4</v>
      </c>
      <c r="CF104" s="146">
        <f t="shared" si="22"/>
        <v>1.2664069260000002E-4</v>
      </c>
      <c r="CG104" s="146">
        <f t="shared" si="22"/>
        <v>1.2664069260000002E-4</v>
      </c>
      <c r="CH104" s="191">
        <f>SUM(CH79:CH103)</f>
        <v>1.2664069260000002E-4</v>
      </c>
    </row>
    <row r="105" spans="1:192">
      <c r="A105" s="20"/>
      <c r="B105" s="20" t="s">
        <v>279</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t="s">
        <v>281</v>
      </c>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t="s">
        <v>288</v>
      </c>
      <c r="BQ105" s="20"/>
      <c r="BR105" s="20"/>
      <c r="BS105" s="20"/>
      <c r="BT105" s="20"/>
      <c r="BU105" s="20"/>
      <c r="BV105" s="20"/>
      <c r="BW105" s="20"/>
      <c r="BX105" s="20"/>
      <c r="BY105" s="20"/>
      <c r="BZ105" s="20"/>
      <c r="CA105" s="20"/>
      <c r="CB105" s="20"/>
      <c r="CC105" s="20"/>
      <c r="CD105" s="20"/>
      <c r="CE105" s="20"/>
      <c r="CF105" s="20"/>
      <c r="CG105" s="20"/>
      <c r="CH105" s="20"/>
    </row>
    <row r="106" spans="1:192">
      <c r="A106" s="20"/>
      <c r="B106" s="193" t="s">
        <v>283</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row>
    <row r="107" spans="1:192" ht="15" customHeight="1">
      <c r="A107" s="20"/>
      <c r="B107" s="20"/>
      <c r="C107" s="192" t="s">
        <v>284</v>
      </c>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row>
    <row r="108" spans="1:192">
      <c r="A108" s="20"/>
      <c r="B108" s="20"/>
      <c r="C108" s="20" t="s">
        <v>100</v>
      </c>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row>
    <row r="109" spans="1:192">
      <c r="A109" s="20"/>
      <c r="B109" s="20"/>
      <c r="C109" s="20" t="s">
        <v>276</v>
      </c>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row>
    <row r="110" spans="1:192">
      <c r="A110" s="20"/>
      <c r="B110" s="20"/>
      <c r="C110" s="192" t="s">
        <v>263</v>
      </c>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row>
    <row r="111" spans="1:192">
      <c r="A111" s="20"/>
      <c r="B111" s="20"/>
      <c r="C111" s="20" t="s">
        <v>108</v>
      </c>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row>
    <row r="112" spans="1:192" ht="15" customHeight="1">
      <c r="A112" s="20"/>
      <c r="B112" s="20"/>
      <c r="C112" s="20" t="s">
        <v>111</v>
      </c>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row>
    <row r="113" spans="1:86">
      <c r="A113" s="20"/>
      <c r="B113" s="20"/>
      <c r="C113" s="20" t="s">
        <v>112</v>
      </c>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row>
    <row r="114" spans="1:86">
      <c r="A114" s="20"/>
      <c r="B114" s="20"/>
      <c r="C114" s="20" t="s">
        <v>113</v>
      </c>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row>
    <row r="115" spans="1:86">
      <c r="A115" s="20"/>
      <c r="B115" s="20"/>
      <c r="C115" s="20" t="s">
        <v>285</v>
      </c>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row>
    <row r="116" spans="1:86">
      <c r="A116" s="20"/>
      <c r="B116" s="20"/>
      <c r="C116" s="20" t="s">
        <v>286</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row>
    <row r="117" spans="1:86">
      <c r="A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row>
    <row r="118" spans="1:86">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row>
    <row r="119" spans="1:86">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row>
    <row r="120" spans="1:86">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row>
    <row r="121" spans="1:86">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row>
    <row r="122" spans="1:86">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row>
    <row r="123" spans="1:86">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row>
    <row r="124" spans="1:86">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row>
    <row r="125" spans="1:86">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row>
    <row r="126" spans="1:8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row>
    <row r="127" spans="1:86">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row>
    <row r="128" spans="1:86">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row>
    <row r="129" spans="1:86">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row>
    <row r="130" spans="1:86">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row>
    <row r="131" spans="1:86">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row>
  </sheetData>
  <sheetProtection algorithmName="SHA-512" hashValue="L3YFF6FBC4DjguAKUbmgwhVruu0EUHYVV1hDIhidi8vk/6IvhIb+6G9F3EUFfKcExN7HPtoXTBMflLvnf7iAkQ==" saltValue="yFmDRJnMsqnLxCGf2mxoKA==" spinCount="100000" sheet="1" objects="1" scenarios="1"/>
  <mergeCells count="6">
    <mergeCell ref="BT1:CH1"/>
    <mergeCell ref="B1:AL1"/>
    <mergeCell ref="AM1:AP1"/>
    <mergeCell ref="AQ1:BE1"/>
    <mergeCell ref="BF1:BO1"/>
    <mergeCell ref="BP1:BS1"/>
  </mergeCells>
  <pageMargins left="0.7" right="0.7" top="0.75" bottom="0.75" header="0.3" footer="0.3"/>
  <pageSetup scale="27" pageOrder="overThenDown" orientation="landscape" r:id="rId1"/>
  <colBreaks count="8" manualBreakCount="8">
    <brk id="11" max="1048575" man="1"/>
    <brk id="21" max="1048575" man="1"/>
    <brk id="31" max="1048575" man="1"/>
    <brk id="42" max="1048575" man="1"/>
    <brk id="51" max="1048575" man="1"/>
    <brk id="61" max="1048575" man="1"/>
    <brk id="71" max="1048575" man="1"/>
    <brk id="7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Bituminous and Sub-Bituminous</vt:lpstr>
      <vt:lpstr>Anthracite Coal</vt:lpstr>
      <vt:lpstr>Fuel Oil</vt:lpstr>
      <vt:lpstr>Natural Gas</vt:lpstr>
      <vt:lpstr>Liquid Petroleum Gas</vt:lpstr>
      <vt:lpstr>Wood Residue</vt:lpstr>
      <vt:lpstr>Emission Factors</vt:lpstr>
      <vt:lpstr>'Anthracite Coal'!Print_Area</vt:lpstr>
      <vt:lpstr>'Bituminous and Sub-Bituminous'!Print_Area</vt:lpstr>
      <vt:lpstr>'Fuel Oil'!Print_Area</vt:lpstr>
      <vt:lpstr>Instructions!Print_Area</vt:lpstr>
      <vt:lpstr>'Liquid Petroleum Gas'!Print_Area</vt:lpstr>
      <vt:lpstr>'Natural Gas'!Print_Area</vt:lpstr>
      <vt:lpstr>'Wood Residue'!Print_Area</vt:lpstr>
      <vt:lpstr>'Anthracite Coal'!Print_Titles</vt:lpstr>
      <vt:lpstr>'Bituminous and Sub-Bituminous'!Print_Titles</vt:lpstr>
      <vt:lpstr>'Emission Factors'!Print_Titles</vt:lpstr>
      <vt:lpstr>'Fuel Oil'!Print_Titles</vt:lpstr>
      <vt:lpstr>'Liquid Petroleum Gas'!Print_Titles</vt:lpstr>
      <vt:lpstr>'Natural Gas'!Print_Titles</vt:lpstr>
      <vt:lpstr>'Wood Residue'!Print_Titles</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External Combustion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agency,aq-f13-ecs01,air quality,air permitting,external combustion,air emissions calculator</cp:keywords>
  <dc:description>Leave titles as-is, they are connected to other areas of spreadsheet. Each spreadsheet has been set up in advance for locking. Password protected; lock each tab (see Forms inventory for password for all F-13 forms).</dc:description>
  <cp:lastModifiedBy>Simbeck, Sandra (MPCA)</cp:lastModifiedBy>
  <cp:lastPrinted>2024-04-16T17:29:17Z</cp:lastPrinted>
  <dcterms:created xsi:type="dcterms:W3CDTF">2023-04-11T06:03:00Z</dcterms:created>
  <dcterms:modified xsi:type="dcterms:W3CDTF">2025-01-07T17:18:41Z</dcterms:modified>
  <cp:category>air quality,permitting</cp:category>
</cp:coreProperties>
</file>