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T:\Klucas_Christopher.CK\Gail's T Drive\FORMS\Water Quality\wq-wwtp\"/>
    </mc:Choice>
  </mc:AlternateContent>
  <xr:revisionPtr revIDLastSave="0" documentId="13_ncr:1_{56AD168D-5A81-4E28-B29F-8BA60BECC84A}"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Design Flows - Table 2" sheetId="2" r:id="rId2"/>
    <sheet name="Design Loadings - Table 3" sheetId="3" r:id="rId3"/>
    <sheet name="Summary Table 4" sheetId="4" r:id="rId4"/>
  </sheets>
  <definedNames>
    <definedName name="_xlnm.Print_Area" localSheetId="3">'Summary Table 4'!$A$1:$J$27</definedName>
    <definedName name="Z_422EF630_D64D_41CE_8EC7_A9FEBA2356C7_.wvu.Cols" localSheetId="1" hidden="1">'Design Flows - Table 2'!$M:$N</definedName>
    <definedName name="Z_422EF630_D64D_41CE_8EC7_A9FEBA2356C7_.wvu.PrintArea" localSheetId="1" hidden="1">'Design Flows - Table 2'!$A$1:$L$59</definedName>
    <definedName name="Z_422EF630_D64D_41CE_8EC7_A9FEBA2356C7_.wvu.PrintArea" localSheetId="2" hidden="1">'Design Loadings - Table 3'!$A$1:$G$51</definedName>
    <definedName name="Z_422EF630_D64D_41CE_8EC7_A9FEBA2356C7_.wvu.PrintArea" localSheetId="0" hidden="1">Instructions!$A$2:$N$13</definedName>
    <definedName name="Z_6A9177DD_EA44_44FA_89A1_E4233C7B936E_.wvu.Cols" localSheetId="1" hidden="1">'Design Flows - Table 2'!$M:$N</definedName>
    <definedName name="Z_6A9177DD_EA44_44FA_89A1_E4233C7B936E_.wvu.PrintArea" localSheetId="1" hidden="1">'Design Flows - Table 2'!$A$1:$L$59</definedName>
    <definedName name="Z_6A9177DD_EA44_44FA_89A1_E4233C7B936E_.wvu.PrintArea" localSheetId="2" hidden="1">'Design Loadings - Table 3'!$A$1:$G$51</definedName>
    <definedName name="Z_6A9177DD_EA44_44FA_89A1_E4233C7B936E_.wvu.PrintArea" localSheetId="0" hidden="1">Instructions!$A$2:$N$13</definedName>
    <definedName name="Z_D6560975_BA55_4744_B02B_9192948B02AD_.wvu.Cols" localSheetId="1" hidden="1">'Design Flows - Table 2'!$M:$N</definedName>
    <definedName name="Z_D6560975_BA55_4744_B02B_9192948B02AD_.wvu.PrintArea" localSheetId="1" hidden="1">'Design Flows - Table 2'!$A$1:$L$59</definedName>
    <definedName name="Z_D6560975_BA55_4744_B02B_9192948B02AD_.wvu.PrintArea" localSheetId="2" hidden="1">'Design Loadings - Table 3'!$A$1:$G$51</definedName>
    <definedName name="Z_D6560975_BA55_4744_B02B_9192948B02AD_.wvu.PrintArea" localSheetId="0" hidden="1">Instructions!$A$2:$N$13</definedName>
  </definedNames>
  <calcPr calcId="191029"/>
  <customWorkbookViews>
    <customWorkbookView name="Meyer, Pam - Personal View" guid="{D6560975-BA55-4744-B02B-9192948B02AD}" mergeInterval="0" personalView="1" maximized="1" xWindow="1911" yWindow="-9" windowWidth="1938" windowHeight="1098" activeSheetId="2"/>
    <customWorkbookView name="Posteuca, Gabriel - Personal View" guid="{422EF630-D64D-41CE-8EC7-A9FEBA2356C7}" mergeInterval="0" personalView="1" maximized="1" windowWidth="1676" windowHeight="928" activeSheetId="1"/>
    <customWorkbookView name="Skowronek, Gail - Personal View" guid="{6A9177DD-EA44-44FA-89A1-E4233C7B936E}"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D12" i="3"/>
  <c r="C4" i="4"/>
  <c r="G36" i="3"/>
  <c r="G38" i="3" s="1"/>
  <c r="F36" i="3"/>
  <c r="F38" i="3" s="1"/>
  <c r="G30" i="3"/>
  <c r="G31" i="3" s="1"/>
  <c r="F30" i="3"/>
  <c r="F32" i="3" s="1"/>
  <c r="G24" i="3"/>
  <c r="G28" i="3" s="1"/>
  <c r="F24" i="3"/>
  <c r="F28" i="3" s="1"/>
  <c r="G18" i="3"/>
  <c r="G21" i="3" s="1"/>
  <c r="F18" i="3"/>
  <c r="F20" i="3" s="1"/>
  <c r="F19" i="3" l="1"/>
  <c r="F33" i="3"/>
  <c r="F25" i="3"/>
  <c r="G33" i="3"/>
  <c r="G25" i="3"/>
  <c r="F21" i="3"/>
  <c r="F26" i="3"/>
  <c r="F22" i="3"/>
  <c r="G26" i="3"/>
  <c r="F39" i="3"/>
  <c r="G39" i="3"/>
  <c r="G32" i="3"/>
  <c r="G40" i="3"/>
  <c r="F37" i="3"/>
  <c r="F40" i="3"/>
  <c r="G37" i="3"/>
  <c r="G34" i="3"/>
  <c r="F31" i="3"/>
  <c r="F34" i="3"/>
  <c r="F27" i="3"/>
  <c r="G27" i="3"/>
  <c r="G20" i="3"/>
  <c r="G22" i="3"/>
  <c r="G19" i="3"/>
  <c r="B4" i="3" l="1"/>
  <c r="B7" i="3"/>
  <c r="B6" i="3"/>
  <c r="B5" i="3"/>
  <c r="K49" i="2"/>
  <c r="K38" i="2"/>
  <c r="K24" i="2"/>
  <c r="K23" i="2"/>
  <c r="K16" i="2"/>
  <c r="K12" i="2"/>
  <c r="K13" i="2" s="1"/>
  <c r="K18" i="2" s="1"/>
  <c r="G6" i="4" l="1"/>
  <c r="C7" i="4"/>
  <c r="C6" i="4"/>
  <c r="C5" i="4"/>
  <c r="N52" i="2" l="1"/>
  <c r="N51" i="2"/>
  <c r="N50" i="2"/>
  <c r="N48" i="2"/>
  <c r="N47" i="2"/>
  <c r="N46" i="2"/>
  <c r="N41" i="2"/>
  <c r="N40" i="2"/>
  <c r="N39" i="2"/>
  <c r="N37" i="2"/>
  <c r="N33" i="2"/>
  <c r="N31" i="2"/>
  <c r="N27" i="2"/>
  <c r="N26" i="2"/>
  <c r="N25" i="2"/>
  <c r="N22" i="2"/>
  <c r="N21" i="2"/>
  <c r="N19" i="2"/>
  <c r="N17" i="2"/>
  <c r="N15" i="2"/>
  <c r="N14" i="2"/>
  <c r="N10" i="2"/>
  <c r="N11" i="2"/>
  <c r="K53" i="2" l="1"/>
  <c r="K42" i="2"/>
  <c r="F12" i="3" s="1"/>
  <c r="K32" i="2"/>
  <c r="K20" i="2"/>
  <c r="K28" i="2" s="1"/>
  <c r="C13" i="4" l="1"/>
  <c r="E13" i="4" s="1"/>
  <c r="C14" i="4"/>
  <c r="E14" i="4" s="1"/>
  <c r="E16" i="4" s="1"/>
  <c r="G12" i="3"/>
  <c r="C11" i="4"/>
  <c r="E11" i="4" s="1"/>
  <c r="F16" i="3" l="1"/>
  <c r="F51" i="3" s="1"/>
  <c r="F14" i="3"/>
  <c r="F47" i="3" s="1"/>
  <c r="F43" i="3"/>
  <c r="F15" i="3"/>
  <c r="F49" i="3" s="1"/>
  <c r="F13" i="3"/>
  <c r="F45" i="3" s="1"/>
  <c r="E23" i="4"/>
  <c r="E24" i="4"/>
  <c r="G16" i="3"/>
  <c r="G51" i="3" s="1"/>
  <c r="G15" i="3"/>
  <c r="G49" i="3" s="1"/>
  <c r="G13" i="3"/>
  <c r="G45" i="3" s="1"/>
  <c r="G14" i="3"/>
  <c r="G47" i="3" s="1"/>
  <c r="G43" i="3"/>
  <c r="E19" i="4"/>
  <c r="E26" i="4"/>
  <c r="E17" i="4"/>
  <c r="E27" i="4"/>
  <c r="E18" i="4"/>
  <c r="E21" i="4"/>
  <c r="E25" i="4"/>
  <c r="E22" i="4"/>
  <c r="K31" i="2"/>
  <c r="K34" i="2" s="1"/>
  <c r="C12" i="4" s="1"/>
  <c r="E12" i="4" s="1"/>
  <c r="F48" i="3" l="1"/>
  <c r="G46" i="3"/>
  <c r="G44" i="3"/>
  <c r="G48" i="3"/>
  <c r="F50" i="3"/>
  <c r="F46" i="3"/>
  <c r="F44" i="3"/>
  <c r="G5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Posteuca, Gabriel</author>
  </authors>
  <commentList>
    <comment ref="G24" authorId="0" shapeId="0" xr:uid="{00000000-0006-0000-0100-000001000000}">
      <text>
        <r>
          <rPr>
            <sz val="8"/>
            <color indexed="81"/>
            <rFont val="Tahoma"/>
            <family val="2"/>
          </rPr>
          <t xml:space="preserve">gallons per capita per day
</t>
        </r>
      </text>
    </comment>
    <comment ref="G38" authorId="0" shapeId="0" xr:uid="{00000000-0006-0000-0100-000002000000}">
      <text>
        <r>
          <rPr>
            <sz val="8"/>
            <color indexed="81"/>
            <rFont val="Tahoma"/>
            <family val="2"/>
          </rPr>
          <t xml:space="preserve">gallons per capita per day
</t>
        </r>
      </text>
    </comment>
    <comment ref="G49" authorId="0" shapeId="0" xr:uid="{00000000-0006-0000-0100-000003000000}">
      <text>
        <r>
          <rPr>
            <sz val="8"/>
            <color indexed="81"/>
            <rFont val="Tahoma"/>
            <family val="2"/>
          </rPr>
          <t xml:space="preserve">gallons per capita per day
</t>
        </r>
      </text>
    </comment>
  </commentList>
</comments>
</file>

<file path=xl/sharedStrings.xml><?xml version="1.0" encoding="utf-8"?>
<sst xmlns="http://schemas.openxmlformats.org/spreadsheetml/2006/main" count="303" uniqueCount="132">
  <si>
    <t>ADW</t>
  </si>
  <si>
    <t>AWW</t>
  </si>
  <si>
    <t>Population</t>
  </si>
  <si>
    <t>     </t>
  </si>
  <si>
    <t>Flow, GPD</t>
  </si>
  <si>
    <t>TSS, #/day</t>
  </si>
  <si>
    <t>P, #/day</t>
  </si>
  <si>
    <t>Number</t>
  </si>
  <si>
    <t>Industrial</t>
  </si>
  <si>
    <t>Rated Flow, GPD</t>
  </si>
  <si>
    <t>Other (Specify)</t>
  </si>
  <si>
    <t>GPD</t>
  </si>
  <si>
    <t>Total</t>
  </si>
  <si>
    <t>TSS, mg/l</t>
  </si>
  <si>
    <t>P, mg/l</t>
  </si>
  <si>
    <t>Present peak hourly dry weather flow</t>
  </si>
  <si>
    <t>Present peak hourly flow during high ground water period (no runoff)</t>
  </si>
  <si>
    <t>Present hourly flow during high ground water period and runoff at point of greatest distance between Curves Y and Z</t>
  </si>
  <si>
    <t>Present peak hourly inflow adjusted for a 5-year 1-hour rainfall event</t>
  </si>
  <si>
    <t>Present peak hourly infiltration [same as (4)]</t>
  </si>
  <si>
    <t>Present peak hourly adjusted inflow [same as (8)]</t>
  </si>
  <si>
    <t>Peak hourly flow from planned industrial increase</t>
  </si>
  <si>
    <t>Estimated peak hourly flow from future unidentified industries</t>
  </si>
  <si>
    <t>Peak hourly flow from other future increases</t>
  </si>
  <si>
    <t>Peak hourly wet weather design flow [(1)+(11)+(14)+(15)+(16)+(17)+(18)]</t>
  </si>
  <si>
    <t>Peak hourly wet weather design flow [same as (19)]</t>
  </si>
  <si>
    <t>Gallons Per Day</t>
  </si>
  <si>
    <t>Present average dry weather flow</t>
  </si>
  <si>
    <t>@</t>
  </si>
  <si>
    <t>Dates during which actual flow data was recorded and its probable degree of accuracy.</t>
  </si>
  <si>
    <t>Ground water elevation data relative to the collection system, during the time period when flow data was recorded.</t>
  </si>
  <si>
    <t>Rainfall data during the time period when flow data was recorded and how the amount of rainfall compares to normal seasons.</t>
  </si>
  <si>
    <t>Probable degree of accuracy of flow reduction due to proposed or completed I/I correction or elimination of bypasses.</t>
  </si>
  <si>
    <t>Population increase:</t>
  </si>
  <si>
    <t>persons</t>
  </si>
  <si>
    <t xml:space="preserve">gpcd </t>
  </si>
  <si>
    <t>Location</t>
  </si>
  <si>
    <t>Date</t>
  </si>
  <si>
    <t>Present peak hourly inflow adjusted for a 5-year 1-hour rainfall event [same as (8)]</t>
  </si>
  <si>
    <t>gpcd     multiplied by 2.5 (peaking factor)</t>
  </si>
  <si>
    <t>=</t>
  </si>
  <si>
    <t>-</t>
  </si>
  <si>
    <t>+</t>
  </si>
  <si>
    <t>Source</t>
  </si>
  <si>
    <t>Present peak hourly dry weather flow [same as (1)]</t>
  </si>
  <si>
    <t>Present hourly flow during high ground water (no runoff) at same time of day as (5) measurement</t>
  </si>
  <si>
    <t>Present peak hourly inflow</t>
  </si>
  <si>
    <t>Peak hourly infiltration cost effective to eliminate</t>
  </si>
  <si>
    <t>Peak hourly infiltration after rehabilitation (where rehabilitation is cost effective)</t>
  </si>
  <si>
    <t>Peak hourly inflow cost effective to eliminate</t>
  </si>
  <si>
    <t>Peak hourly inflow after rehabilitation (where rehabilitation is cost effective)</t>
  </si>
  <si>
    <t>Present peak inflow adjusted for a 25-year 1-hour rainfall event</t>
  </si>
  <si>
    <t>Peak instantaneous wet weather design flow</t>
  </si>
  <si>
    <t>Average flow from planned industrial increase</t>
  </si>
  <si>
    <t>Estimated average flow from other future unidentified industries</t>
  </si>
  <si>
    <t>Average flow from other future increases</t>
  </si>
  <si>
    <t>Average dry weather design flow [(24)+(25)+(26)+(27)+(28)]</t>
  </si>
  <si>
    <t>Average infiltration after rehabilitation (where rehabilitation is cost effective)</t>
  </si>
  <si>
    <t>Average inflow after rehabilitation (where rehabilitation is cost effective)</t>
  </si>
  <si>
    <t>Average wet weather design flow [(30)+(31)+(32)+(33)+(34)+(35)+(36)]</t>
  </si>
  <si>
    <t>(C) Determination of average dry weather design flow (ADW):</t>
  </si>
  <si>
    <t>(B) Determination of peak instantaneous wet weather design flow (PIWW):</t>
  </si>
  <si>
    <t>(A) Determination of peak hourly wet weather design flows (PHWW):</t>
  </si>
  <si>
    <t>(D) Determination of average wet weather design flow (AWW):</t>
  </si>
  <si>
    <t xml:space="preserve">  (30 day average for mechanical plants, 180 day average for controlled discharge ponds)</t>
  </si>
  <si>
    <t>action</t>
  </si>
  <si>
    <t>Consultant</t>
  </si>
  <si>
    <t>MGD</t>
  </si>
  <si>
    <t>DMR Data</t>
  </si>
  <si>
    <t>Estimate</t>
  </si>
  <si>
    <t>Instructions</t>
  </si>
  <si>
    <t>To use this spreadsheet, follow the steps detailed below. The proper input location for each step is identified on the worksheets where appropriate. All input locations are shaded blue or green to distinguish them from calculation cells in the worksheets.</t>
  </si>
  <si>
    <t>Calculation cell - no color</t>
  </si>
  <si>
    <t>General information</t>
  </si>
  <si>
    <t>Design flow determination worksheet</t>
  </si>
  <si>
    <t>Design loading determination worksheet</t>
  </si>
  <si>
    <r>
      <t>BOD</t>
    </r>
    <r>
      <rPr>
        <vertAlign val="subscript"/>
        <sz val="10"/>
        <color theme="1"/>
        <rFont val="Arial"/>
        <family val="2"/>
      </rPr>
      <t>5</t>
    </r>
    <r>
      <rPr>
        <sz val="10"/>
        <color theme="1"/>
        <rFont val="Arial"/>
        <family val="2"/>
      </rPr>
      <t>, #/day</t>
    </r>
  </si>
  <si>
    <r>
      <t>NH</t>
    </r>
    <r>
      <rPr>
        <vertAlign val="subscript"/>
        <sz val="10"/>
        <color theme="1"/>
        <rFont val="Arial"/>
        <family val="2"/>
      </rPr>
      <t>3</t>
    </r>
    <r>
      <rPr>
        <sz val="10"/>
        <color theme="1"/>
        <rFont val="Arial"/>
        <family val="2"/>
      </rPr>
      <t>-N, #/day</t>
    </r>
  </si>
  <si>
    <r>
      <t>BOD</t>
    </r>
    <r>
      <rPr>
        <vertAlign val="subscript"/>
        <sz val="10"/>
        <color theme="1"/>
        <rFont val="Arial"/>
        <family val="2"/>
      </rPr>
      <t>5</t>
    </r>
    <r>
      <rPr>
        <sz val="10"/>
        <color theme="1"/>
        <rFont val="Arial"/>
        <family val="2"/>
      </rPr>
      <t>, mg/l</t>
    </r>
  </si>
  <si>
    <r>
      <t>NH</t>
    </r>
    <r>
      <rPr>
        <vertAlign val="subscript"/>
        <sz val="10"/>
        <color theme="1"/>
        <rFont val="Arial"/>
        <family val="2"/>
      </rPr>
      <t>3</t>
    </r>
    <r>
      <rPr>
        <sz val="10"/>
        <color theme="1"/>
        <rFont val="Arial"/>
        <family val="2"/>
      </rPr>
      <t>-N, mg/l</t>
    </r>
  </si>
  <si>
    <t>Project name</t>
  </si>
  <si>
    <t>Completed by</t>
  </si>
  <si>
    <t>Residential waste</t>
  </si>
  <si>
    <t>Out-of-town students and workers</t>
  </si>
  <si>
    <t>Seasonal residents</t>
  </si>
  <si>
    <t>Text input cell - green</t>
  </si>
  <si>
    <t>Number input cell - blue</t>
  </si>
  <si>
    <t>Gallons per day</t>
  </si>
  <si>
    <t>(E) Critical data (including a graphical display similar to Figure 1), methodology, and a discussion on the following items 
shall be included with the above calculations:</t>
  </si>
  <si>
    <t>Intentionally Blank</t>
  </si>
  <si>
    <t>Input Cell - blue</t>
  </si>
  <si>
    <r>
      <rPr>
        <b/>
        <sz val="10"/>
        <color theme="1"/>
        <rFont val="Arial"/>
        <family val="2"/>
      </rPr>
      <t>Step 2:</t>
    </r>
    <r>
      <rPr>
        <sz val="10"/>
        <color theme="1"/>
        <rFont val="Arial"/>
        <family val="2"/>
      </rPr>
      <t xml:space="preserve">  Input the flow data into the</t>
    </r>
    <r>
      <rPr>
        <b/>
        <sz val="10"/>
        <color theme="1"/>
        <rFont val="Arial"/>
        <family val="2"/>
      </rPr>
      <t xml:space="preserve"> Design Flows - Table 2 </t>
    </r>
    <r>
      <rPr>
        <sz val="10"/>
        <color theme="1"/>
        <rFont val="Arial"/>
        <family val="2"/>
      </rPr>
      <t>worksheet. Use the Source column to indicate where the data came from.</t>
    </r>
  </si>
  <si>
    <t>PHWW</t>
  </si>
  <si>
    <t>PIWW</t>
  </si>
  <si>
    <t>gpd</t>
  </si>
  <si>
    <t>BOD</t>
  </si>
  <si>
    <t>TSS</t>
  </si>
  <si>
    <t>Phos</t>
  </si>
  <si>
    <t>Nitrogen</t>
  </si>
  <si>
    <t>Others (list)</t>
  </si>
  <si>
    <t>#/day</t>
  </si>
  <si>
    <t>mg/l</t>
  </si>
  <si>
    <t>Design flow and loading summary table</t>
  </si>
  <si>
    <t>mgd</t>
  </si>
  <si>
    <t>flow from table 2</t>
  </si>
  <si>
    <t>mg/l based on AWW flow</t>
  </si>
  <si>
    <t>https://www.pca.state.mn.us/business-with-us/engineering-and-technical-information-for-construction-or-expansion</t>
  </si>
  <si>
    <r>
      <rPr>
        <b/>
        <sz val="10"/>
        <rFont val="Arial"/>
        <family val="2"/>
      </rPr>
      <t>Step 4:</t>
    </r>
    <r>
      <rPr>
        <sz val="10"/>
        <rFont val="Arial"/>
        <family val="2"/>
      </rPr>
      <t xml:space="preserve">  Input the average dry weather (ADW) and average wet weather (AWW) data into the </t>
    </r>
    <r>
      <rPr>
        <b/>
        <sz val="10"/>
        <rFont val="Arial"/>
        <family val="2"/>
      </rPr>
      <t xml:space="preserve">Design Loadings - Table 3 </t>
    </r>
    <r>
      <rPr>
        <sz val="10"/>
        <rFont val="Arial"/>
        <family val="2"/>
      </rPr>
      <t>worksheet.</t>
    </r>
  </si>
  <si>
    <r>
      <rPr>
        <b/>
        <sz val="10"/>
        <rFont val="Arial"/>
        <family val="2"/>
      </rPr>
      <t>Step 5:</t>
    </r>
    <r>
      <rPr>
        <sz val="10"/>
        <rFont val="Arial"/>
        <family val="2"/>
      </rPr>
      <t xml:space="preserve">  Input the design loadings in #/day to </t>
    </r>
    <r>
      <rPr>
        <b/>
        <sz val="10"/>
        <rFont val="Arial"/>
        <family val="2"/>
      </rPr>
      <t>Summary Table 4</t>
    </r>
    <r>
      <rPr>
        <sz val="10"/>
        <rFont val="Arial"/>
        <family val="2"/>
      </rPr>
      <t xml:space="preserve">. Table 2 and Table 4 are required submittals for Facility Plan approval with documentation used to determine loadings attached. </t>
    </r>
  </si>
  <si>
    <r>
      <rPr>
        <b/>
        <sz val="10"/>
        <rFont val="Arial"/>
        <family val="2"/>
      </rPr>
      <t>Step 1:</t>
    </r>
    <r>
      <rPr>
        <sz val="11"/>
        <rFont val="Calibri"/>
        <family val="2"/>
        <scheme val="minor"/>
      </rPr>
      <t xml:space="preserve">  </t>
    </r>
    <r>
      <rPr>
        <sz val="10"/>
        <rFont val="Arial"/>
        <family val="2"/>
      </rPr>
      <t xml:space="preserve">Input the facility data into the </t>
    </r>
    <r>
      <rPr>
        <b/>
        <sz val="10"/>
        <rFont val="Arial"/>
        <family val="2"/>
      </rPr>
      <t xml:space="preserve">Design Flows - Table 2 </t>
    </r>
    <r>
      <rPr>
        <sz val="10"/>
        <rFont val="Arial"/>
        <family val="2"/>
      </rPr>
      <t>worksheet</t>
    </r>
    <r>
      <rPr>
        <b/>
        <sz val="10"/>
        <rFont val="Arial"/>
        <family val="2"/>
      </rPr>
      <t xml:space="preserve"> </t>
    </r>
    <r>
      <rPr>
        <sz val="10"/>
        <rFont val="Arial"/>
        <family val="2"/>
      </rPr>
      <t>(see tab on bottom bar below). This information will automatically be carried forward to the Design Loadings - Table 3 worksheet and Summary Table 4.</t>
    </r>
  </si>
  <si>
    <r>
      <rPr>
        <b/>
        <sz val="10"/>
        <rFont val="Arial"/>
        <family val="2"/>
      </rPr>
      <t>Step 3:</t>
    </r>
    <r>
      <rPr>
        <sz val="10"/>
        <rFont val="Arial"/>
        <family val="2"/>
      </rPr>
      <t xml:space="preserve">  Input the Unit Basis into the </t>
    </r>
    <r>
      <rPr>
        <b/>
        <sz val="10"/>
        <rFont val="Arial"/>
        <family val="2"/>
      </rPr>
      <t>Design Loadings - Table 3</t>
    </r>
    <r>
      <rPr>
        <sz val="10"/>
        <rFont val="Arial"/>
        <family val="2"/>
      </rPr>
      <t xml:space="preserve"> worksheet. Table 3 is not a required submittal. Other methods of determining design loadings are acceptable, but must be attached with this form. Design loadings in pounds per day (#/day) must be entered in </t>
    </r>
    <r>
      <rPr>
        <b/>
        <sz val="10"/>
        <rFont val="Arial"/>
        <family val="2"/>
      </rPr>
      <t>Summary Table 4.</t>
    </r>
  </si>
  <si>
    <r>
      <t xml:space="preserve">This analysis spreadsheet is a tool for evaluation of wastewater treatment plant design data. A detailed analysis of existing flow conditions and the use of adequate flow estimates will determine the hydraulic and pollutant removal capacity needed to properly treat the wastewater and comply with permit conditions. Refer to the Minnesota Pollution Control Agency (MPCA) guidance document </t>
    </r>
    <r>
      <rPr>
        <i/>
        <sz val="10"/>
        <color theme="1"/>
        <rFont val="Arial"/>
        <family val="2"/>
      </rPr>
      <t>Design flow and loading determination. Guidelines for Wastewater Treatment Plants</t>
    </r>
    <r>
      <rPr>
        <sz val="10"/>
        <color theme="1"/>
        <rFont val="Arial"/>
        <family val="2"/>
      </rPr>
      <t xml:space="preserve"> (wq-wwtp5-20) for definitions, background, Table 1, and further details. This guidance document can be found on the MPCA website at: </t>
    </r>
  </si>
  <si>
    <r>
      <t xml:space="preserve">For a mechanical plant with an existing sanitary sewer system, the tab </t>
    </r>
    <r>
      <rPr>
        <b/>
        <sz val="10"/>
        <rFont val="Arial"/>
        <family val="2"/>
      </rPr>
      <t>Design Flows - Table 2</t>
    </r>
    <r>
      <rPr>
        <sz val="10"/>
        <rFont val="Arial"/>
        <family val="2"/>
      </rPr>
      <t xml:space="preserve"> must be used to determine the peak hourly wet weather flow, the peak instantaneous wet weather flow, the average dry weather flow, and the average wet weather flow. Design Loadings - Table 3 is not a required submittal. Other methods of determining design loadings are acceptable, but must be attached with this form. Design loadings in pounds per day (#/day) must be entered in Summary Table 4.</t>
    </r>
  </si>
  <si>
    <t>Project name:</t>
  </si>
  <si>
    <t>Location:</t>
  </si>
  <si>
    <t>Completed by:</t>
  </si>
  <si>
    <t>Consultant:</t>
  </si>
  <si>
    <t>Date:</t>
  </si>
  <si>
    <t>units</t>
  </si>
  <si>
    <t>Value</t>
  </si>
  <si>
    <t>people</t>
  </si>
  <si>
    <t>gpd/person</t>
  </si>
  <si>
    <t xml:space="preserve">GPD </t>
  </si>
  <si>
    <t>Text input - green</t>
  </si>
  <si>
    <t>Number input - blue</t>
  </si>
  <si>
    <t>Calculation - no color</t>
  </si>
  <si>
    <t>Flow, GPD/person</t>
  </si>
  <si>
    <t>Flow, GPD (total)</t>
  </si>
  <si>
    <t xml:space="preserve">flow from table 3 (editable) </t>
  </si>
  <si>
    <r>
      <t xml:space="preserve">Infiltration </t>
    </r>
    <r>
      <rPr>
        <sz val="10"/>
        <color theme="1"/>
        <rFont val="Arial"/>
        <family val="2"/>
      </rPr>
      <t xml:space="preserve">(in addition to Table 2 amount, if applicable) </t>
    </r>
  </si>
  <si>
    <r>
      <t xml:space="preserve">Inflow </t>
    </r>
    <r>
      <rPr>
        <sz val="10"/>
        <color theme="1"/>
        <rFont val="Arial"/>
        <family val="2"/>
      </rPr>
      <t>(in addition to Table 2 amount, if applicable)</t>
    </r>
  </si>
  <si>
    <t>Present peak hourly infiltration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</si>
</sst>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0.0"/>
    <numFmt numFmtId="165" formatCode="_(* #,##0.000_);_(* \(#,##0.000\);_(* &quot;-&quot;???_);_(@_)"/>
    <numFmt numFmtId="166" formatCode="#,##0.0"/>
  </numFmts>
  <fonts count="18" x14ac:knownFonts="1">
    <font>
      <sz val="10"/>
      <color theme="1"/>
      <name val="Calibri"/>
      <family val="2"/>
      <scheme val="minor"/>
    </font>
    <font>
      <sz val="11"/>
      <color theme="1"/>
      <name val="Calibri"/>
      <family val="2"/>
      <scheme val="minor"/>
    </font>
    <font>
      <sz val="8"/>
      <color indexed="81"/>
      <name val="Tahoma"/>
      <family val="2"/>
    </font>
    <font>
      <b/>
      <sz val="14"/>
      <color theme="1"/>
      <name val="Calibri"/>
      <family val="2"/>
      <scheme val="minor"/>
    </font>
    <font>
      <sz val="10"/>
      <color theme="1"/>
      <name val="Arial"/>
      <family val="2"/>
    </font>
    <font>
      <u/>
      <sz val="10"/>
      <color theme="10"/>
      <name val="Calibri"/>
      <family val="2"/>
      <scheme val="minor"/>
    </font>
    <font>
      <u/>
      <sz val="10"/>
      <color theme="10"/>
      <name val="Arial"/>
      <family val="2"/>
    </font>
    <font>
      <i/>
      <sz val="10"/>
      <color theme="1"/>
      <name val="Arial"/>
      <family val="2"/>
    </font>
    <font>
      <b/>
      <sz val="10"/>
      <color theme="1"/>
      <name val="Arial"/>
      <family val="2"/>
    </font>
    <font>
      <b/>
      <sz val="9"/>
      <color theme="1"/>
      <name val="Arial"/>
      <family val="2"/>
    </font>
    <font>
      <b/>
      <sz val="14"/>
      <color theme="1"/>
      <name val="Trebuchet MS"/>
      <family val="2"/>
    </font>
    <font>
      <sz val="20"/>
      <color theme="1"/>
      <name val="Arial"/>
      <family val="2"/>
    </font>
    <font>
      <b/>
      <sz val="14"/>
      <color rgb="FF000000"/>
      <name val="Calibri"/>
      <family val="2"/>
      <scheme val="minor"/>
    </font>
    <font>
      <b/>
      <sz val="10"/>
      <color rgb="FF000000"/>
      <name val="Arial"/>
      <family val="2"/>
    </font>
    <font>
      <vertAlign val="subscript"/>
      <sz val="10"/>
      <color theme="1"/>
      <name val="Arial"/>
      <family val="2"/>
    </font>
    <font>
      <sz val="10"/>
      <name val="Arial"/>
      <family val="2"/>
    </font>
    <font>
      <b/>
      <sz val="10"/>
      <name val="Arial"/>
      <family val="2"/>
    </font>
    <font>
      <sz val="1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2"/>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medium">
        <color indexed="64"/>
      </bottom>
      <diagonal/>
    </border>
    <border>
      <left/>
      <right style="medium">
        <color rgb="FF000000"/>
      </right>
      <top/>
      <bottom/>
      <diagonal/>
    </border>
    <border>
      <left/>
      <right style="medium">
        <color rgb="FF000000"/>
      </right>
      <top style="medium">
        <color rgb="FF000000"/>
      </top>
      <bottom/>
      <diagonal/>
    </border>
  </borders>
  <cellStyleXfs count="2">
    <xf numFmtId="0" fontId="0" fillId="0" borderId="0"/>
    <xf numFmtId="0" fontId="5" fillId="0" borderId="0" applyNumberFormat="0" applyFill="0" applyBorder="0" applyAlignment="0" applyProtection="0"/>
  </cellStyleXfs>
  <cellXfs count="150">
    <xf numFmtId="0" fontId="0" fillId="0" borderId="0" xfId="0"/>
    <xf numFmtId="0" fontId="0" fillId="0" borderId="0" xfId="0" applyFont="1"/>
    <xf numFmtId="0" fontId="0" fillId="0" borderId="0" xfId="0" applyFont="1" applyAlignment="1">
      <alignment horizontal="center"/>
    </xf>
    <xf numFmtId="0" fontId="3" fillId="0" borderId="0" xfId="0" applyFont="1"/>
    <xf numFmtId="0" fontId="0" fillId="0" borderId="0" xfId="0" applyFont="1" applyBorder="1" applyAlignment="1" applyProtection="1">
      <alignment wrapText="1"/>
    </xf>
    <xf numFmtId="0" fontId="6" fillId="0" borderId="0" xfId="1" applyFont="1"/>
    <xf numFmtId="0" fontId="4" fillId="0" borderId="0" xfId="0" applyFont="1"/>
    <xf numFmtId="0" fontId="0" fillId="0" borderId="0" xfId="0" applyAlignment="1">
      <alignment vertical="center"/>
    </xf>
    <xf numFmtId="0" fontId="4" fillId="0" borderId="0" xfId="0" applyFont="1" applyAlignment="1">
      <alignment vertical="center"/>
    </xf>
    <xf numFmtId="0" fontId="3" fillId="0" borderId="1" xfId="0" applyFont="1" applyBorder="1"/>
    <xf numFmtId="0" fontId="3" fillId="0" borderId="1" xfId="0" applyFont="1" applyBorder="1" applyAlignment="1">
      <alignment horizontal="center"/>
    </xf>
    <xf numFmtId="0" fontId="10" fillId="0" borderId="1" xfId="0" applyFont="1" applyBorder="1" applyAlignment="1">
      <alignment horizontal="left" vertical="center"/>
    </xf>
    <xf numFmtId="0" fontId="4" fillId="0" borderId="0" xfId="0" applyFont="1" applyAlignment="1">
      <alignment horizontal="center"/>
    </xf>
    <xf numFmtId="0" fontId="11" fillId="0" borderId="0" xfId="0" applyFont="1" applyAlignment="1">
      <alignment horizontal="center" vertical="center"/>
    </xf>
    <xf numFmtId="0" fontId="4" fillId="2" borderId="2" xfId="0" applyFont="1" applyFill="1" applyBorder="1"/>
    <xf numFmtId="0" fontId="4" fillId="3" borderId="2" xfId="0" applyFont="1" applyFill="1" applyBorder="1"/>
    <xf numFmtId="0" fontId="4" fillId="0" borderId="0" xfId="0" applyFont="1" applyAlignment="1">
      <alignment horizontal="right"/>
    </xf>
    <xf numFmtId="14" fontId="4" fillId="2" borderId="2" xfId="0" applyNumberFormat="1" applyFont="1" applyFill="1" applyBorder="1" applyAlignment="1" applyProtection="1">
      <alignment horizontal="center"/>
      <protection locked="0"/>
    </xf>
    <xf numFmtId="0" fontId="4" fillId="0" borderId="2" xfId="0" applyFont="1" applyFill="1" applyBorder="1"/>
    <xf numFmtId="0" fontId="8" fillId="0" borderId="9" xfId="0" applyFont="1" applyBorder="1"/>
    <xf numFmtId="0" fontId="4" fillId="0" borderId="9" xfId="0" applyFont="1" applyBorder="1"/>
    <xf numFmtId="0" fontId="4" fillId="0" borderId="9" xfId="0" applyFont="1" applyBorder="1" applyAlignment="1">
      <alignment horizontal="center"/>
    </xf>
    <xf numFmtId="41" fontId="4" fillId="3" borderId="2" xfId="0" applyNumberFormat="1" applyFont="1" applyFill="1" applyBorder="1" applyAlignment="1" applyProtection="1">
      <alignment horizontal="center"/>
      <protection locked="0"/>
    </xf>
    <xf numFmtId="0" fontId="4" fillId="0" borderId="0" xfId="0" quotePrefix="1" applyFont="1" applyAlignment="1">
      <alignment horizontal="center"/>
    </xf>
    <xf numFmtId="41" fontId="4" fillId="0" borderId="2" xfId="0" applyNumberFormat="1" applyFont="1" applyFill="1" applyBorder="1" applyAlignment="1">
      <alignment horizontal="center"/>
    </xf>
    <xf numFmtId="0" fontId="4" fillId="0" borderId="0" xfId="0" applyFont="1" applyFill="1" applyBorder="1"/>
    <xf numFmtId="0" fontId="4" fillId="3" borderId="2" xfId="0" applyFont="1" applyFill="1" applyBorder="1" applyProtection="1">
      <protection locked="0"/>
    </xf>
    <xf numFmtId="41" fontId="4" fillId="0" borderId="0" xfId="0" applyNumberFormat="1" applyFont="1" applyAlignment="1">
      <alignment horizontal="center"/>
    </xf>
    <xf numFmtId="0" fontId="8" fillId="0" borderId="9" xfId="0" applyFont="1" applyBorder="1" applyAlignment="1">
      <alignment wrapText="1"/>
    </xf>
    <xf numFmtId="0" fontId="8" fillId="0" borderId="9" xfId="0" applyFont="1" applyBorder="1" applyAlignment="1"/>
    <xf numFmtId="0" fontId="4" fillId="0" borderId="9" xfId="0" applyFont="1" applyBorder="1" applyAlignment="1">
      <alignment wrapText="1"/>
    </xf>
    <xf numFmtId="0" fontId="9" fillId="0" borderId="9" xfId="0" applyFont="1" applyBorder="1" applyAlignment="1">
      <alignment horizontal="center"/>
    </xf>
    <xf numFmtId="0" fontId="9" fillId="0" borderId="0" xfId="0" applyFont="1" applyAlignment="1">
      <alignment horizontal="center"/>
    </xf>
    <xf numFmtId="0" fontId="12" fillId="0" borderId="1" xfId="0" applyFont="1" applyBorder="1" applyAlignment="1" applyProtection="1">
      <alignment horizontal="left" vertical="center"/>
    </xf>
    <xf numFmtId="0" fontId="3" fillId="0" borderId="1" xfId="0" applyFont="1" applyBorder="1" applyProtection="1"/>
    <xf numFmtId="0" fontId="3" fillId="0" borderId="1" xfId="0" applyFont="1" applyBorder="1" applyAlignment="1" applyProtection="1">
      <alignment horizontal="left"/>
    </xf>
    <xf numFmtId="0" fontId="10" fillId="0" borderId="1" xfId="0" applyFont="1" applyBorder="1" applyAlignment="1" applyProtection="1">
      <alignment horizontal="right" vertical="center"/>
    </xf>
    <xf numFmtId="0" fontId="3" fillId="0" borderId="0" xfId="0" applyFont="1" applyProtection="1"/>
    <xf numFmtId="0" fontId="3" fillId="0" borderId="0" xfId="0" applyFont="1" applyAlignment="1" applyProtection="1">
      <alignment horizontal="center"/>
    </xf>
    <xf numFmtId="0" fontId="10" fillId="0" borderId="0" xfId="0" applyFont="1" applyAlignment="1" applyProtection="1">
      <alignment horizontal="right" vertical="center"/>
    </xf>
    <xf numFmtId="0" fontId="13" fillId="0" borderId="0" xfId="0" applyFont="1" applyBorder="1" applyAlignment="1" applyProtection="1">
      <alignment horizontal="left" vertical="center"/>
    </xf>
    <xf numFmtId="0" fontId="8" fillId="0" borderId="0" xfId="0" applyFont="1" applyBorder="1" applyProtection="1"/>
    <xf numFmtId="0" fontId="8" fillId="0" borderId="0" xfId="0" applyFont="1" applyBorder="1" applyAlignment="1" applyProtection="1">
      <alignment horizontal="left"/>
    </xf>
    <xf numFmtId="0" fontId="8" fillId="0" borderId="0" xfId="0" applyFont="1" applyBorder="1" applyAlignment="1" applyProtection="1">
      <alignment horizontal="right" vertical="center"/>
    </xf>
    <xf numFmtId="0" fontId="8"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right" vertical="center"/>
    </xf>
    <xf numFmtId="0" fontId="4" fillId="0" borderId="0" xfId="0" applyFont="1" applyAlignment="1" applyProtection="1">
      <alignment horizontal="right"/>
    </xf>
    <xf numFmtId="0" fontId="4" fillId="0" borderId="0" xfId="0" applyFont="1" applyProtection="1"/>
    <xf numFmtId="0" fontId="4" fillId="0" borderId="0" xfId="0" applyFont="1" applyFill="1" applyAlignment="1" applyProtection="1">
      <alignment horizontal="left"/>
    </xf>
    <xf numFmtId="0" fontId="4" fillId="4" borderId="2" xfId="0" applyFont="1" applyFill="1" applyBorder="1" applyProtection="1"/>
    <xf numFmtId="0" fontId="4" fillId="0" borderId="0" xfId="0" applyFont="1" applyAlignment="1" applyProtection="1">
      <alignment horizontal="center"/>
    </xf>
    <xf numFmtId="0" fontId="4" fillId="0" borderId="0" xfId="0" applyFont="1" applyAlignment="1" applyProtection="1">
      <alignment horizontal="left"/>
    </xf>
    <xf numFmtId="0" fontId="4" fillId="5" borderId="2" xfId="0" applyFont="1" applyFill="1" applyBorder="1" applyProtection="1"/>
    <xf numFmtId="0" fontId="4" fillId="0" borderId="2" xfId="0" applyFont="1" applyFill="1" applyBorder="1" applyProtection="1"/>
    <xf numFmtId="0" fontId="8" fillId="0" borderId="1" xfId="0" applyFont="1" applyBorder="1" applyAlignment="1" applyProtection="1">
      <alignment vertical="center" wrapText="1"/>
    </xf>
    <xf numFmtId="0" fontId="4" fillId="0" borderId="7" xfId="0" applyFont="1" applyBorder="1" applyAlignment="1" applyProtection="1">
      <alignment horizontal="left" vertical="center" wrapText="1"/>
    </xf>
    <xf numFmtId="0" fontId="8" fillId="0" borderId="12" xfId="0" applyFont="1" applyBorder="1" applyAlignment="1" applyProtection="1">
      <alignment vertical="center" wrapText="1"/>
    </xf>
    <xf numFmtId="0" fontId="4" fillId="0" borderId="2" xfId="0" applyFont="1" applyBorder="1" applyAlignment="1" applyProtection="1">
      <alignment horizontal="left" vertical="center" wrapText="1"/>
    </xf>
    <xf numFmtId="0" fontId="8" fillId="0" borderId="13" xfId="0" applyFont="1" applyBorder="1" applyAlignment="1" applyProtection="1">
      <alignmen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1" fillId="0" borderId="0" xfId="0" applyFont="1" applyProtection="1"/>
    <xf numFmtId="0" fontId="1" fillId="0" borderId="0" xfId="0" applyFont="1" applyAlignment="1" applyProtection="1">
      <alignment horizontal="left"/>
    </xf>
    <xf numFmtId="14" fontId="4" fillId="5" borderId="2" xfId="0" applyNumberFormat="1" applyFont="1" applyFill="1" applyBorder="1" applyAlignment="1" applyProtection="1">
      <alignment horizontal="left"/>
      <protection locked="0"/>
    </xf>
    <xf numFmtId="0" fontId="4" fillId="2" borderId="2" xfId="0" applyFont="1" applyFill="1" applyBorder="1" applyAlignment="1" applyProtection="1">
      <alignment horizontal="center"/>
      <protection locked="0"/>
    </xf>
    <xf numFmtId="0" fontId="0" fillId="0" borderId="0" xfId="0" applyFont="1" applyBorder="1" applyAlignment="1" applyProtection="1">
      <alignment horizontal="center" wrapText="1"/>
    </xf>
    <xf numFmtId="0" fontId="4" fillId="0" borderId="0" xfId="0" applyFont="1" applyAlignment="1"/>
    <xf numFmtId="0" fontId="0" fillId="8" borderId="0" xfId="0" applyFont="1" applyFill="1" applyBorder="1" applyAlignment="1" applyProtection="1">
      <alignment horizontal="center" wrapText="1"/>
    </xf>
    <xf numFmtId="0" fontId="3" fillId="8" borderId="1" xfId="0" applyFont="1" applyFill="1" applyBorder="1"/>
    <xf numFmtId="0" fontId="3" fillId="8" borderId="1" xfId="0" applyFont="1" applyFill="1" applyBorder="1" applyAlignment="1">
      <alignment horizontal="center"/>
    </xf>
    <xf numFmtId="0" fontId="4" fillId="7" borderId="2" xfId="0" applyFont="1" applyFill="1" applyBorder="1" applyProtection="1"/>
    <xf numFmtId="49" fontId="4" fillId="0" borderId="0" xfId="0" applyNumberFormat="1" applyFont="1" applyAlignment="1" applyProtection="1"/>
    <xf numFmtId="0" fontId="4" fillId="0" borderId="0" xfId="0" applyFont="1" applyFill="1" applyBorder="1" applyProtection="1"/>
    <xf numFmtId="0" fontId="4" fillId="0" borderId="19" xfId="0" applyFont="1" applyBorder="1" applyProtection="1"/>
    <xf numFmtId="41" fontId="8" fillId="0" borderId="19" xfId="0" applyNumberFormat="1" applyFont="1" applyFill="1" applyBorder="1" applyAlignment="1" applyProtection="1">
      <alignment horizontal="center"/>
    </xf>
    <xf numFmtId="165" fontId="4" fillId="6" borderId="19" xfId="0" applyNumberFormat="1" applyFont="1" applyFill="1" applyBorder="1" applyProtection="1"/>
    <xf numFmtId="41" fontId="4" fillId="6" borderId="19" xfId="0" applyNumberFormat="1" applyFont="1" applyFill="1" applyBorder="1" applyAlignment="1" applyProtection="1">
      <alignment horizontal="right"/>
    </xf>
    <xf numFmtId="41" fontId="4" fillId="0" borderId="19" xfId="0" applyNumberFormat="1" applyFont="1" applyFill="1" applyBorder="1" applyAlignment="1" applyProtection="1">
      <alignment horizontal="center"/>
    </xf>
    <xf numFmtId="0" fontId="8" fillId="0" borderId="19" xfId="0" applyFont="1" applyBorder="1" applyAlignment="1" applyProtection="1">
      <alignment wrapText="1"/>
    </xf>
    <xf numFmtId="164" fontId="4" fillId="6" borderId="19" xfId="0" applyNumberFormat="1" applyFont="1" applyFill="1" applyBorder="1" applyProtection="1"/>
    <xf numFmtId="164" fontId="4" fillId="0" borderId="19" xfId="0" applyNumberFormat="1" applyFont="1" applyBorder="1" applyProtection="1"/>
    <xf numFmtId="41" fontId="4" fillId="5" borderId="19" xfId="0" applyNumberFormat="1" applyFont="1" applyFill="1" applyBorder="1" applyAlignment="1" applyProtection="1">
      <alignment horizontal="center"/>
      <protection locked="0"/>
    </xf>
    <xf numFmtId="0" fontId="4" fillId="7" borderId="19" xfId="0" applyFont="1" applyFill="1" applyBorder="1" applyProtection="1">
      <protection locked="0"/>
    </xf>
    <xf numFmtId="41" fontId="4" fillId="0" borderId="2" xfId="0" applyNumberFormat="1" applyFont="1" applyFill="1" applyBorder="1" applyAlignment="1" applyProtection="1">
      <alignment horizontal="center"/>
    </xf>
    <xf numFmtId="1" fontId="4" fillId="5" borderId="7" xfId="0" applyNumberFormat="1" applyFont="1" applyFill="1" applyBorder="1" applyAlignment="1" applyProtection="1">
      <alignment vertical="center" wrapText="1"/>
      <protection locked="0"/>
    </xf>
    <xf numFmtId="1" fontId="4" fillId="4" borderId="7" xfId="0" applyNumberFormat="1" applyFont="1" applyFill="1" applyBorder="1" applyAlignment="1" applyProtection="1">
      <alignment vertical="center" wrapText="1"/>
    </xf>
    <xf numFmtId="1" fontId="4" fillId="4" borderId="15" xfId="0" applyNumberFormat="1" applyFont="1" applyFill="1" applyBorder="1" applyAlignment="1" applyProtection="1">
      <alignment vertical="center" wrapText="1"/>
    </xf>
    <xf numFmtId="1" fontId="4" fillId="5" borderId="2" xfId="0" applyNumberFormat="1" applyFont="1" applyFill="1" applyBorder="1" applyAlignment="1" applyProtection="1">
      <alignment vertical="center" wrapText="1"/>
      <protection locked="0"/>
    </xf>
    <xf numFmtId="1" fontId="4" fillId="4" borderId="6" xfId="0" applyNumberFormat="1" applyFont="1" applyFill="1" applyBorder="1" applyAlignment="1" applyProtection="1">
      <alignment vertical="center" wrapText="1"/>
    </xf>
    <xf numFmtId="1" fontId="4" fillId="4" borderId="2" xfId="0" applyNumberFormat="1" applyFont="1" applyFill="1" applyBorder="1" applyAlignment="1" applyProtection="1">
      <alignment vertical="center" wrapText="1"/>
    </xf>
    <xf numFmtId="2" fontId="4" fillId="0" borderId="0" xfId="0" applyNumberFormat="1" applyFont="1" applyProtection="1"/>
    <xf numFmtId="166" fontId="4" fillId="4" borderId="7" xfId="0" applyNumberFormat="1" applyFont="1" applyFill="1" applyBorder="1" applyAlignment="1" applyProtection="1">
      <alignment vertical="center" wrapText="1"/>
    </xf>
    <xf numFmtId="166" fontId="4" fillId="4" borderId="15" xfId="0" applyNumberFormat="1" applyFont="1" applyFill="1" applyBorder="1" applyAlignment="1" applyProtection="1">
      <alignment vertical="center" wrapText="1"/>
    </xf>
    <xf numFmtId="3" fontId="4" fillId="5" borderId="2" xfId="0" applyNumberFormat="1" applyFont="1" applyFill="1" applyBorder="1" applyAlignment="1" applyProtection="1">
      <alignment vertical="center" wrapText="1"/>
      <protection locked="0"/>
    </xf>
    <xf numFmtId="3" fontId="4" fillId="5" borderId="16" xfId="0" applyNumberFormat="1" applyFont="1" applyFill="1" applyBorder="1" applyAlignment="1" applyProtection="1">
      <alignment vertical="center" wrapText="1"/>
      <protection locked="0"/>
    </xf>
    <xf numFmtId="3" fontId="4" fillId="3" borderId="6" xfId="0" applyNumberFormat="1" applyFont="1" applyFill="1" applyBorder="1" applyAlignment="1" applyProtection="1">
      <alignment vertical="center" wrapText="1"/>
      <protection locked="0"/>
    </xf>
    <xf numFmtId="3" fontId="4" fillId="3" borderId="18" xfId="0" applyNumberFormat="1" applyFont="1" applyFill="1" applyBorder="1" applyAlignment="1" applyProtection="1">
      <alignment vertical="center" wrapText="1"/>
      <protection locked="0"/>
    </xf>
    <xf numFmtId="1" fontId="4" fillId="0" borderId="7" xfId="0" applyNumberFormat="1" applyFont="1" applyFill="1" applyBorder="1" applyAlignment="1" applyProtection="1">
      <alignment vertical="center" wrapText="1"/>
    </xf>
    <xf numFmtId="1" fontId="4" fillId="0" borderId="2" xfId="0" applyNumberFormat="1" applyFont="1" applyFill="1" applyBorder="1" applyAlignment="1" applyProtection="1">
      <alignment vertical="center" wrapText="1"/>
    </xf>
    <xf numFmtId="166"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vertical="center" wrapText="1"/>
    </xf>
    <xf numFmtId="166" fontId="4" fillId="9" borderId="2" xfId="0" applyNumberFormat="1" applyFont="1" applyFill="1" applyBorder="1" applyAlignment="1" applyProtection="1">
      <alignment vertical="center" wrapText="1"/>
    </xf>
    <xf numFmtId="166" fontId="4" fillId="0" borderId="16" xfId="0" applyNumberFormat="1" applyFont="1" applyFill="1" applyBorder="1" applyAlignment="1" applyProtection="1">
      <alignment vertical="center" wrapText="1"/>
    </xf>
    <xf numFmtId="3" fontId="4" fillId="0" borderId="16" xfId="0" applyNumberFormat="1" applyFont="1" applyFill="1" applyBorder="1" applyAlignment="1" applyProtection="1">
      <alignment vertical="center" wrapText="1"/>
    </xf>
    <xf numFmtId="166" fontId="4" fillId="9" borderId="16" xfId="0" applyNumberFormat="1" applyFont="1" applyFill="1" applyBorder="1" applyAlignment="1" applyProtection="1">
      <alignment vertical="center" wrapText="1"/>
    </xf>
    <xf numFmtId="1" fontId="4" fillId="4" borderId="5" xfId="0" applyNumberFormat="1" applyFont="1" applyFill="1" applyBorder="1" applyAlignment="1" applyProtection="1">
      <alignment vertical="center" wrapText="1"/>
    </xf>
    <xf numFmtId="166" fontId="4" fillId="0" borderId="5" xfId="0" applyNumberFormat="1" applyFont="1" applyFill="1" applyBorder="1" applyAlignment="1" applyProtection="1">
      <alignment vertical="center" wrapText="1"/>
    </xf>
    <xf numFmtId="166" fontId="4" fillId="0" borderId="17" xfId="0" applyNumberFormat="1" applyFont="1" applyFill="1" applyBorder="1" applyAlignment="1" applyProtection="1">
      <alignment vertical="center" wrapText="1"/>
    </xf>
    <xf numFmtId="1" fontId="4" fillId="5" borderId="5" xfId="0" applyNumberFormat="1" applyFont="1" applyFill="1" applyBorder="1" applyAlignment="1" applyProtection="1">
      <alignment vertical="center" wrapText="1"/>
      <protection locked="0"/>
    </xf>
    <xf numFmtId="1" fontId="4" fillId="0" borderId="5" xfId="0" applyNumberFormat="1" applyFont="1" applyFill="1" applyBorder="1" applyAlignment="1" applyProtection="1">
      <alignment vertical="center" wrapText="1"/>
    </xf>
    <xf numFmtId="0" fontId="8" fillId="0" borderId="0" xfId="0" applyFont="1" applyBorder="1" applyAlignment="1" applyProtection="1">
      <alignmen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center" vertical="center" wrapText="1"/>
    </xf>
    <xf numFmtId="166" fontId="4" fillId="0" borderId="7" xfId="0" applyNumberFormat="1" applyFont="1" applyFill="1" applyBorder="1" applyAlignment="1" applyProtection="1">
      <alignment vertical="center" wrapText="1"/>
    </xf>
    <xf numFmtId="166" fontId="4" fillId="0" borderId="15" xfId="0" applyNumberFormat="1" applyFont="1" applyFill="1" applyBorder="1" applyAlignment="1" applyProtection="1">
      <alignment vertical="center" wrapText="1"/>
    </xf>
    <xf numFmtId="0" fontId="4" fillId="6" borderId="2" xfId="0" applyFont="1" applyFill="1" applyBorder="1" applyProtection="1"/>
    <xf numFmtId="0" fontId="4" fillId="5" borderId="2" xfId="0" applyFont="1" applyFill="1" applyBorder="1"/>
    <xf numFmtId="0" fontId="4" fillId="6" borderId="2" xfId="0" applyFont="1" applyFill="1" applyBorder="1"/>
    <xf numFmtId="0" fontId="4" fillId="8" borderId="2" xfId="0" applyFont="1" applyFill="1" applyBorder="1" applyProtection="1"/>
    <xf numFmtId="0" fontId="4" fillId="3" borderId="2" xfId="0" applyFont="1" applyFill="1" applyBorder="1" applyAlignment="1" applyProtection="1">
      <alignment horizontal="left"/>
      <protection locked="0"/>
    </xf>
    <xf numFmtId="49" fontId="4" fillId="5" borderId="2" xfId="0" applyNumberFormat="1" applyFont="1" applyFill="1" applyBorder="1" applyAlignment="1" applyProtection="1">
      <alignment horizontal="left"/>
      <protection locked="0"/>
    </xf>
    <xf numFmtId="37" fontId="4" fillId="3" borderId="2" xfId="0" applyNumberFormat="1" applyFont="1" applyFill="1" applyBorder="1" applyAlignment="1" applyProtection="1">
      <alignment horizontal="center"/>
      <protection locked="0"/>
    </xf>
    <xf numFmtId="37" fontId="4" fillId="0" borderId="2" xfId="0" applyNumberFormat="1" applyFont="1" applyFill="1" applyBorder="1" applyAlignment="1">
      <alignment horizontal="center"/>
    </xf>
    <xf numFmtId="0" fontId="15" fillId="0" borderId="0" xfId="0" applyFont="1" applyFill="1" applyAlignment="1">
      <alignment wrapText="1"/>
    </xf>
    <xf numFmtId="0" fontId="4" fillId="0" borderId="0" xfId="0" applyFont="1" applyAlignment="1">
      <alignment vertical="top" wrapText="1"/>
    </xf>
    <xf numFmtId="0" fontId="15" fillId="0" borderId="0" xfId="0" applyFont="1" applyFill="1" applyAlignment="1">
      <alignment vertical="top" wrapText="1"/>
    </xf>
    <xf numFmtId="0" fontId="8" fillId="0" borderId="9" xfId="0" applyFont="1" applyBorder="1" applyAlignment="1">
      <alignment wrapText="1"/>
    </xf>
    <xf numFmtId="0" fontId="8" fillId="0" borderId="9" xfId="0" applyFont="1" applyBorder="1"/>
    <xf numFmtId="0" fontId="8" fillId="0" borderId="0" xfId="0" applyFont="1" applyBorder="1" applyAlignment="1">
      <alignment wrapText="1"/>
    </xf>
    <xf numFmtId="0" fontId="4" fillId="0" borderId="0" xfId="0" applyFont="1" applyBorder="1" applyAlignment="1">
      <alignment wrapText="1"/>
    </xf>
    <xf numFmtId="0" fontId="4" fillId="0" borderId="0" xfId="0" applyFont="1" applyAlignment="1">
      <alignment horizontal="right"/>
    </xf>
    <xf numFmtId="0" fontId="4" fillId="0" borderId="8" xfId="0" applyFont="1" applyBorder="1" applyAlignment="1"/>
    <xf numFmtId="0" fontId="4" fillId="0" borderId="0" xfId="0" applyFont="1" applyAlignment="1"/>
    <xf numFmtId="0" fontId="4" fillId="2" borderId="3" xfId="0" applyNumberFormat="1" applyFont="1" applyFill="1" applyBorder="1" applyAlignment="1" applyProtection="1">
      <protection locked="0"/>
    </xf>
    <xf numFmtId="0" fontId="4" fillId="2" borderId="10" xfId="0" applyNumberFormat="1" applyFont="1" applyFill="1" applyBorder="1" applyAlignment="1" applyProtection="1">
      <protection locked="0"/>
    </xf>
    <xf numFmtId="0" fontId="4" fillId="2" borderId="4" xfId="0" applyNumberFormat="1" applyFont="1" applyFill="1" applyBorder="1" applyAlignment="1" applyProtection="1">
      <protection locked="0"/>
    </xf>
    <xf numFmtId="0" fontId="4" fillId="2" borderId="3" xfId="0" applyFont="1" applyFill="1" applyBorder="1" applyAlignment="1" applyProtection="1">
      <protection locked="0"/>
    </xf>
    <xf numFmtId="0" fontId="4" fillId="2" borderId="4" xfId="0" applyFont="1" applyFill="1" applyBorder="1" applyAlignment="1" applyProtection="1">
      <protection locked="0"/>
    </xf>
    <xf numFmtId="0" fontId="8" fillId="0" borderId="11" xfId="0" applyFont="1" applyBorder="1" applyAlignment="1" applyProtection="1">
      <alignment vertical="center" wrapText="1"/>
    </xf>
    <xf numFmtId="0" fontId="4" fillId="0" borderId="20" xfId="0" applyFont="1" applyBorder="1" applyAlignment="1" applyProtection="1">
      <alignment vertical="center" wrapText="1"/>
    </xf>
    <xf numFmtId="49" fontId="4" fillId="5" borderId="3" xfId="0" applyNumberFormat="1" applyFont="1" applyFill="1" applyBorder="1" applyAlignment="1" applyProtection="1">
      <alignment horizontal="left" wrapText="1"/>
      <protection locked="0"/>
    </xf>
    <xf numFmtId="49" fontId="4" fillId="5" borderId="4" xfId="0" applyNumberFormat="1" applyFont="1" applyFill="1" applyBorder="1" applyAlignment="1" applyProtection="1">
      <alignment horizontal="left" wrapText="1"/>
      <protection locked="0"/>
    </xf>
    <xf numFmtId="0" fontId="8" fillId="0" borderId="14" xfId="0" applyFont="1" applyBorder="1" applyAlignment="1" applyProtection="1">
      <alignment vertical="center" wrapText="1"/>
    </xf>
    <xf numFmtId="0" fontId="4" fillId="0" borderId="21" xfId="0" applyFont="1" applyBorder="1" applyAlignment="1" applyProtection="1">
      <alignment vertical="center" wrapText="1"/>
    </xf>
    <xf numFmtId="49" fontId="4" fillId="7" borderId="3" xfId="0" applyNumberFormat="1" applyFont="1" applyFill="1" applyBorder="1" applyAlignment="1" applyProtection="1">
      <protection locked="0"/>
    </xf>
    <xf numFmtId="49" fontId="4" fillId="7" borderId="10" xfId="0" applyNumberFormat="1" applyFont="1" applyFill="1" applyBorder="1" applyAlignment="1" applyProtection="1">
      <protection locked="0"/>
    </xf>
    <xf numFmtId="49" fontId="4" fillId="7" borderId="4" xfId="0" applyNumberFormat="1" applyFont="1" applyFill="1" applyBorder="1" applyAlignment="1" applyProtection="1">
      <protection locked="0"/>
    </xf>
    <xf numFmtId="14" fontId="4" fillId="7" borderId="3" xfId="0" applyNumberFormat="1" applyFont="1" applyFill="1" applyBorder="1" applyAlignment="1" applyProtection="1">
      <alignment horizontal="left"/>
      <protection locked="0"/>
    </xf>
    <xf numFmtId="14" fontId="4" fillId="7" borderId="10"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190500</xdr:colOff>
      <xdr:row>0</xdr:row>
      <xdr:rowOff>66674</xdr:rowOff>
    </xdr:from>
    <xdr:to>
      <xdr:col>14</xdr:col>
      <xdr:colOff>28576</xdr:colOff>
      <xdr:row>1</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628900" y="66674"/>
          <a:ext cx="5934076" cy="1143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gn="r">
            <a:spcBef>
              <a:spcPts val="0"/>
            </a:spcBef>
            <a:spcAft>
              <a:spcPts val="0"/>
            </a:spcAft>
          </a:pPr>
          <a:r>
            <a:rPr lang="en-US" sz="2000">
              <a:effectLst/>
              <a:latin typeface="Calibri" panose="020F0502020204030204" pitchFamily="34" charset="0"/>
              <a:ea typeface="Times New Roman" panose="02020603050405020304" pitchFamily="18" charset="0"/>
              <a:cs typeface="Times New Roman" panose="02020603050405020304" pitchFamily="18" charset="0"/>
            </a:rPr>
            <a:t>Design flow and loading determination worksheets</a:t>
          </a:r>
        </a:p>
        <a:p>
          <a:pPr marL="0" marR="0" algn="r">
            <a:spcBef>
              <a:spcPts val="0"/>
            </a:spcBef>
            <a:spcAft>
              <a:spcPts val="0"/>
            </a:spcAft>
            <a:tabLst>
              <a:tab pos="4560570" algn="r"/>
            </a:tabLst>
          </a:pPr>
          <a:r>
            <a:rPr lang="en-US" sz="1000">
              <a:effectLst/>
              <a:latin typeface="Arial Black" panose="020B0A04020102020204" pitchFamily="34" charset="0"/>
              <a:ea typeface="Times New Roman" panose="02020603050405020304" pitchFamily="18" charset="0"/>
              <a:cs typeface="Times New Roman" panose="02020603050405020304" pitchFamily="18" charset="0"/>
            </a:rPr>
            <a:t>Municipal/Industrial Wastewater</a:t>
          </a:r>
        </a:p>
        <a:p>
          <a:pPr marL="0" marR="0" algn="r">
            <a:spcBef>
              <a:spcPts val="100"/>
            </a:spcBef>
            <a:spcAft>
              <a:spcPts val="0"/>
            </a:spcAft>
            <a:tabLst>
              <a:tab pos="4560570" algn="r"/>
            </a:tabLst>
          </a:pPr>
          <a:endParaRPr lang="en-US" sz="600">
            <a:effectLst/>
            <a:latin typeface="Calibri" panose="020F0502020204030204" pitchFamily="34" charset="0"/>
            <a:ea typeface="Times New Roman" panose="02020603050405020304" pitchFamily="18" charset="0"/>
            <a:cs typeface="Times New Roman" panose="02020603050405020304" pitchFamily="18" charset="0"/>
          </a:endParaRPr>
        </a:p>
        <a:p>
          <a:pPr algn="r"/>
          <a:r>
            <a:rPr lang="en-US" sz="800" i="1">
              <a:effectLst/>
              <a:latin typeface="Arial" panose="020B0604020202020204" pitchFamily="34" charset="0"/>
              <a:ea typeface="Times New Roman" panose="02020603050405020304" pitchFamily="18" charset="0"/>
              <a:cs typeface="Times New Roman" panose="02020603050405020304" pitchFamily="18" charset="0"/>
            </a:rPr>
            <a:t>Doc Type: Engineering Report</a:t>
          </a:r>
        </a:p>
        <a:p>
          <a:pPr algn="r"/>
          <a:endParaRPr lang="en-US" sz="200" b="0" i="1">
            <a:latin typeface="Arial" pitchFamily="34" charset="0"/>
            <a:cs typeface="Arial" pitchFamily="34" charset="0"/>
          </a:endParaRPr>
        </a:p>
        <a:p>
          <a:pPr algn="r"/>
          <a:r>
            <a:rPr lang="en-US" sz="800" b="0" i="1">
              <a:latin typeface="Arial" pitchFamily="34" charset="0"/>
              <a:cs typeface="Arial" pitchFamily="34" charset="0"/>
            </a:rPr>
            <a:t>wq-wwtp5-20a (Revised 3/2/23)</a:t>
          </a:r>
        </a:p>
      </xdr:txBody>
    </xdr:sp>
    <xdr:clientData/>
  </xdr:twoCellAnchor>
  <xdr:twoCellAnchor editAs="oneCell">
    <xdr:from>
      <xdr:col>0</xdr:col>
      <xdr:colOff>57150</xdr:colOff>
      <xdr:row>0</xdr:row>
      <xdr:rowOff>142875</xdr:rowOff>
    </xdr:from>
    <xdr:to>
      <xdr:col>3</xdr:col>
      <xdr:colOff>533400</xdr:colOff>
      <xdr:row>0</xdr:row>
      <xdr:rowOff>828675</xdr:rowOff>
    </xdr:to>
    <xdr:pic>
      <xdr:nvPicPr>
        <xdr:cNvPr id="7" name="Picture 6" descr="Minnesota Pollution Control Agency (MPCA), 520 Lafayette Road North, St. Paul, MN 55155-4194" title="Image of MPCA logo with St. Paul office address">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srcRect/>
        <a:stretch>
          <a:fillRect/>
        </a:stretch>
      </xdr:blipFill>
      <xdr:spPr bwMode="auto">
        <a:xfrm>
          <a:off x="57150" y="142875"/>
          <a:ext cx="2390775" cy="685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609600</xdr:colOff>
      <xdr:row>0</xdr:row>
      <xdr:rowOff>28575</xdr:rowOff>
    </xdr:from>
    <xdr:to>
      <xdr:col>10</xdr:col>
      <xdr:colOff>0</xdr:colOff>
      <xdr:row>1</xdr:row>
      <xdr:rowOff>0</xdr:rowOff>
    </xdr:to>
    <xdr:sp macro="" textlink="">
      <xdr:nvSpPr>
        <xdr:cNvPr id="2" name="TextBox 1">
          <a:extLst>
            <a:ext uri="{FF2B5EF4-FFF2-40B4-BE49-F238E27FC236}">
              <a16:creationId xmlns:a16="http://schemas.microsoft.com/office/drawing/2014/main" id="{FA0A0BBC-11E3-4A22-A385-5328C0484FCD}"/>
            </a:ext>
          </a:extLst>
        </xdr:cNvPr>
        <xdr:cNvSpPr txBox="1"/>
      </xdr:nvSpPr>
      <xdr:spPr>
        <a:xfrm>
          <a:off x="3857625" y="28575"/>
          <a:ext cx="4162425" cy="100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gn="r">
            <a:spcBef>
              <a:spcPts val="0"/>
            </a:spcBef>
            <a:spcAft>
              <a:spcPts val="0"/>
            </a:spcAft>
          </a:pPr>
          <a:r>
            <a:rPr lang="en-US" sz="2000">
              <a:effectLst/>
              <a:latin typeface="Calibri" panose="020F0502020204030204" pitchFamily="34" charset="0"/>
              <a:ea typeface="Times New Roman" panose="02020603050405020304" pitchFamily="18" charset="0"/>
              <a:cs typeface="Times New Roman" panose="02020603050405020304" pitchFamily="18" charset="0"/>
            </a:rPr>
            <a:t>Design flow and loading determination worksheets</a:t>
          </a:r>
        </a:p>
        <a:p>
          <a:pPr marL="0" marR="0" algn="r">
            <a:spcBef>
              <a:spcPts val="0"/>
            </a:spcBef>
            <a:spcAft>
              <a:spcPts val="0"/>
            </a:spcAft>
            <a:tabLst>
              <a:tab pos="4560570" algn="r"/>
            </a:tabLst>
          </a:pPr>
          <a:r>
            <a:rPr lang="en-US" sz="1000">
              <a:effectLst/>
              <a:latin typeface="Arial Black" panose="020B0A04020102020204" pitchFamily="34" charset="0"/>
              <a:ea typeface="Times New Roman" panose="02020603050405020304" pitchFamily="18" charset="0"/>
              <a:cs typeface="Times New Roman" panose="02020603050405020304" pitchFamily="18" charset="0"/>
            </a:rPr>
            <a:t>Municipal/Industrial Wastewater</a:t>
          </a:r>
        </a:p>
        <a:p>
          <a:pPr marL="0" marR="0" algn="r">
            <a:spcBef>
              <a:spcPts val="100"/>
            </a:spcBef>
            <a:spcAft>
              <a:spcPts val="0"/>
            </a:spcAft>
            <a:tabLst>
              <a:tab pos="4560570" algn="r"/>
            </a:tabLst>
          </a:pPr>
          <a:endParaRPr lang="en-US" sz="600">
            <a:effectLst/>
            <a:latin typeface="Calibri" panose="020F0502020204030204" pitchFamily="34" charset="0"/>
            <a:ea typeface="Times New Roman" panose="02020603050405020304" pitchFamily="18" charset="0"/>
            <a:cs typeface="Times New Roman" panose="02020603050405020304" pitchFamily="18" charset="0"/>
          </a:endParaRPr>
        </a:p>
        <a:p>
          <a:pPr algn="r"/>
          <a:r>
            <a:rPr lang="en-US" sz="800" i="1">
              <a:effectLst/>
              <a:latin typeface="Arial" panose="020B0604020202020204" pitchFamily="34" charset="0"/>
              <a:ea typeface="Times New Roman" panose="02020603050405020304" pitchFamily="18" charset="0"/>
              <a:cs typeface="Times New Roman" panose="02020603050405020304" pitchFamily="18" charset="0"/>
            </a:rPr>
            <a:t>Doc Type: Engineering Report</a:t>
          </a:r>
        </a:p>
        <a:p>
          <a:pPr algn="r"/>
          <a:endParaRPr lang="en-US" sz="200" b="0" i="1">
            <a:latin typeface="Arial" pitchFamily="34" charset="0"/>
            <a:cs typeface="Arial" pitchFamily="34" charset="0"/>
          </a:endParaRPr>
        </a:p>
        <a:p>
          <a:pPr algn="r"/>
          <a:r>
            <a:rPr lang="en-US" sz="800" b="0" i="1">
              <a:latin typeface="Arial" pitchFamily="34" charset="0"/>
              <a:cs typeface="Arial" pitchFamily="34" charset="0"/>
            </a:rPr>
            <a:t>wq-wwtp5-20a (Revised 2/3/23)</a:t>
          </a:r>
        </a:p>
      </xdr:txBody>
    </xdr:sp>
    <xdr:clientData/>
  </xdr:twoCellAnchor>
  <xdr:twoCellAnchor editAs="oneCell">
    <xdr:from>
      <xdr:col>0</xdr:col>
      <xdr:colOff>85726</xdr:colOff>
      <xdr:row>0</xdr:row>
      <xdr:rowOff>142875</xdr:rowOff>
    </xdr:from>
    <xdr:to>
      <xdr:col>2</xdr:col>
      <xdr:colOff>901701</xdr:colOff>
      <xdr:row>0</xdr:row>
      <xdr:rowOff>828675</xdr:rowOff>
    </xdr:to>
    <xdr:pic>
      <xdr:nvPicPr>
        <xdr:cNvPr id="4" name="Picture 3" descr="Minnesota Pollution Control Agency (MPCA), 520 Lafayette Road North, St. Paul, MN 55155-4194" title="Image of MPCA logo with St. Paul office address">
          <a:extLst>
            <a:ext uri="{FF2B5EF4-FFF2-40B4-BE49-F238E27FC236}">
              <a16:creationId xmlns:a16="http://schemas.microsoft.com/office/drawing/2014/main" id="{9F4A2C8D-42EA-49B1-BAD6-280CCA72F4F5}"/>
            </a:ext>
          </a:extLst>
        </xdr:cNvPr>
        <xdr:cNvPicPr/>
      </xdr:nvPicPr>
      <xdr:blipFill>
        <a:blip xmlns:r="http://schemas.openxmlformats.org/officeDocument/2006/relationships" r:embed="rId1"/>
        <a:srcRect/>
        <a:stretch>
          <a:fillRect/>
        </a:stretch>
      </xdr:blipFill>
      <xdr:spPr bwMode="auto">
        <a:xfrm>
          <a:off x="85726" y="142875"/>
          <a:ext cx="2397125" cy="685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www.pca.state.mn.us/business-with-us/engineering-and-technical-information-for-construction-or-expansio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14"/>
  <sheetViews>
    <sheetView showGridLines="0" tabSelected="1" zoomScaleNormal="100" zoomScaleSheetLayoutView="100" workbookViewId="0">
      <selection activeCell="A4" sqref="A4:N4"/>
    </sheetView>
  </sheetViews>
  <sheetFormatPr defaultRowHeight="12.75" x14ac:dyDescent="0.2"/>
  <cols>
    <col min="2" max="2" width="10.42578125" customWidth="1"/>
  </cols>
  <sheetData>
    <row r="1" spans="1:24" s="4" customFormat="1" ht="95.25" customHeight="1" x14ac:dyDescent="0.2">
      <c r="A1" s="66"/>
      <c r="B1" s="66"/>
      <c r="C1" s="66"/>
      <c r="D1" s="66"/>
      <c r="E1" s="66"/>
      <c r="F1" s="66"/>
      <c r="G1" s="66"/>
      <c r="H1" s="66"/>
      <c r="I1" s="66"/>
      <c r="J1" s="66"/>
      <c r="K1" s="66"/>
      <c r="L1" s="66"/>
      <c r="M1" s="66"/>
      <c r="N1" s="66"/>
      <c r="O1" s="66"/>
      <c r="P1" s="66"/>
      <c r="Q1" s="66"/>
      <c r="R1" s="66"/>
      <c r="S1" s="66"/>
      <c r="T1" s="66"/>
      <c r="U1" s="66"/>
      <c r="V1" s="66"/>
      <c r="W1" s="66"/>
      <c r="X1" s="66"/>
    </row>
    <row r="3" spans="1:24" ht="18.75" x14ac:dyDescent="0.3">
      <c r="A3" s="3" t="s">
        <v>73</v>
      </c>
    </row>
    <row r="4" spans="1:24" ht="54" customHeight="1" x14ac:dyDescent="0.2">
      <c r="A4" s="125" t="s">
        <v>111</v>
      </c>
      <c r="B4" s="125"/>
      <c r="C4" s="125"/>
      <c r="D4" s="125"/>
      <c r="E4" s="125"/>
      <c r="F4" s="125"/>
      <c r="G4" s="125"/>
      <c r="H4" s="125"/>
      <c r="I4" s="125"/>
      <c r="J4" s="125"/>
      <c r="K4" s="125"/>
      <c r="L4" s="125"/>
      <c r="M4" s="125"/>
      <c r="N4" s="125"/>
    </row>
    <row r="5" spans="1:24" s="6" customFormat="1" ht="9.75" customHeight="1" x14ac:dyDescent="0.2">
      <c r="A5" s="5" t="s">
        <v>106</v>
      </c>
    </row>
    <row r="6" spans="1:24" s="5" customFormat="1" x14ac:dyDescent="0.2"/>
    <row r="7" spans="1:24" ht="18.75" x14ac:dyDescent="0.3">
      <c r="A7" s="3" t="s">
        <v>70</v>
      </c>
    </row>
    <row r="8" spans="1:24" ht="57" customHeight="1" x14ac:dyDescent="0.2">
      <c r="A8" s="126" t="s">
        <v>112</v>
      </c>
      <c r="B8" s="126"/>
      <c r="C8" s="126"/>
      <c r="D8" s="126"/>
      <c r="E8" s="126"/>
      <c r="F8" s="126"/>
      <c r="G8" s="126"/>
      <c r="H8" s="126"/>
      <c r="I8" s="126"/>
      <c r="J8" s="126"/>
      <c r="K8" s="126"/>
      <c r="L8" s="126"/>
      <c r="M8" s="126"/>
      <c r="N8" s="126"/>
    </row>
    <row r="9" spans="1:24" ht="31.5" customHeight="1" x14ac:dyDescent="0.2">
      <c r="A9" s="125" t="s">
        <v>71</v>
      </c>
      <c r="B9" s="125"/>
      <c r="C9" s="125"/>
      <c r="D9" s="125"/>
      <c r="E9" s="125"/>
      <c r="F9" s="125"/>
      <c r="G9" s="125"/>
      <c r="H9" s="125"/>
      <c r="I9" s="125"/>
      <c r="J9" s="125"/>
      <c r="K9" s="125"/>
      <c r="L9" s="125"/>
      <c r="M9" s="125"/>
      <c r="N9" s="125"/>
    </row>
    <row r="10" spans="1:24" s="7" customFormat="1" ht="25.5" customHeight="1" x14ac:dyDescent="0.2">
      <c r="A10" s="124" t="s">
        <v>109</v>
      </c>
      <c r="B10" s="124"/>
      <c r="C10" s="124"/>
      <c r="D10" s="124"/>
      <c r="E10" s="124"/>
      <c r="F10" s="124"/>
      <c r="G10" s="124"/>
      <c r="H10" s="124"/>
      <c r="I10" s="124"/>
      <c r="J10" s="124"/>
      <c r="K10" s="124"/>
      <c r="L10" s="124"/>
      <c r="M10" s="124"/>
      <c r="N10" s="124"/>
    </row>
    <row r="11" spans="1:24" s="8" customFormat="1" ht="21" customHeight="1" x14ac:dyDescent="0.2">
      <c r="A11" s="67" t="s">
        <v>91</v>
      </c>
      <c r="B11" s="67"/>
      <c r="C11" s="67"/>
      <c r="D11" s="67"/>
      <c r="E11" s="67"/>
      <c r="F11" s="67"/>
      <c r="G11" s="67"/>
      <c r="H11" s="67"/>
      <c r="I11" s="67"/>
      <c r="J11" s="67"/>
      <c r="K11" s="67"/>
      <c r="L11" s="67"/>
      <c r="M11" s="67"/>
      <c r="N11" s="67"/>
    </row>
    <row r="12" spans="1:24" s="7" customFormat="1" ht="34.5" customHeight="1" x14ac:dyDescent="0.2">
      <c r="A12" s="124" t="s">
        <v>110</v>
      </c>
      <c r="B12" s="124"/>
      <c r="C12" s="124"/>
      <c r="D12" s="124"/>
      <c r="E12" s="124"/>
      <c r="F12" s="124"/>
      <c r="G12" s="124"/>
      <c r="H12" s="124"/>
      <c r="I12" s="124"/>
      <c r="J12" s="124"/>
      <c r="K12" s="124"/>
      <c r="L12" s="124"/>
      <c r="M12" s="124"/>
      <c r="N12" s="124"/>
    </row>
    <row r="13" spans="1:24" s="7" customFormat="1" ht="23.25" customHeight="1" x14ac:dyDescent="0.2">
      <c r="A13" s="124" t="s">
        <v>107</v>
      </c>
      <c r="B13" s="124"/>
      <c r="C13" s="124"/>
      <c r="D13" s="124"/>
      <c r="E13" s="124"/>
      <c r="F13" s="124"/>
      <c r="G13" s="124"/>
      <c r="H13" s="124"/>
      <c r="I13" s="124"/>
      <c r="J13" s="124"/>
      <c r="K13" s="124"/>
      <c r="L13" s="124"/>
      <c r="M13" s="124"/>
      <c r="N13" s="124"/>
    </row>
    <row r="14" spans="1:24" s="7" customFormat="1" ht="33.75" customHeight="1" x14ac:dyDescent="0.2">
      <c r="A14" s="124" t="s">
        <v>108</v>
      </c>
      <c r="B14" s="124"/>
      <c r="C14" s="124"/>
      <c r="D14" s="124"/>
      <c r="E14" s="124"/>
      <c r="F14" s="124"/>
      <c r="G14" s="124"/>
      <c r="H14" s="124"/>
      <c r="I14" s="124"/>
      <c r="J14" s="124"/>
      <c r="K14" s="124"/>
      <c r="L14" s="124"/>
      <c r="M14" s="124"/>
      <c r="N14" s="124"/>
    </row>
  </sheetData>
  <sheetProtection algorithmName="SHA-512" hashValue="PWEYiaqn+dyxt8AkJehmHhBCzjZhg4aO1x1pXXirNhuOmHki/uexXCp5Hq+saUKgeE9pp+OYbGtidT7/FmbbBA==" saltValue="BhMv3nvv62yIig5rMIaAcQ==" spinCount="100000" sheet="1" selectLockedCells="1"/>
  <customSheetViews>
    <customSheetView guid="{D6560975-BA55-4744-B02B-9192948B02AD}" fitToPage="1">
      <selection activeCell="B6" sqref="B6"/>
      <pageMargins left="0.5" right="0.5" top="0.5" bottom="0.5" header="0.3" footer="0.3"/>
      <pageSetup scale="83" orientation="portrait" r:id="rId1"/>
    </customSheetView>
    <customSheetView guid="{422EF630-D64D-41CE-8EC7-A9FEBA2356C7}" showPageBreaks="1" fitToPage="1" printArea="1">
      <selection activeCell="B6" sqref="B6"/>
      <pageMargins left="0.5" right="0.5" top="0.5" bottom="0.5" header="0.3" footer="0.3"/>
      <pageSetup scale="83" orientation="portrait" r:id="rId2"/>
    </customSheetView>
    <customSheetView guid="{6A9177DD-EA44-44FA-89A1-E4233C7B936E}" showPageBreaks="1" fitToPage="1" printArea="1">
      <selection activeCell="B6" sqref="B6"/>
      <pageMargins left="0.5" right="0.5" top="0.5" bottom="0.5" header="0.3" footer="0.3"/>
      <pageSetup scale="83" orientation="portrait" r:id="rId3"/>
    </customSheetView>
  </customSheetViews>
  <mergeCells count="7">
    <mergeCell ref="A14:N14"/>
    <mergeCell ref="A12:N12"/>
    <mergeCell ref="A13:N13"/>
    <mergeCell ref="A4:N4"/>
    <mergeCell ref="A8:N8"/>
    <mergeCell ref="A9:N9"/>
    <mergeCell ref="A10:N10"/>
  </mergeCells>
  <hyperlinks>
    <hyperlink ref="A5" r:id="rId4" xr:uid="{3A20A67A-5F53-414D-BD6E-89A3AB34EFDD}"/>
  </hyperlinks>
  <pageMargins left="0.5" right="0.5" top="0.5" bottom="0.5" header="0.3" footer="0.3"/>
  <pageSetup scale="77" orientation="portrait" r:id="rId5"/>
  <headerFooter>
    <oddFooter>&amp;L&amp;"Arial,Italic"&amp;8wq-wwtp5-20a  •  2/28/23&amp;C&amp;"Arial,Italic"&amp;8 https://www.pca.state.mn.us  •  Available in alternative formats  •  651-296-6300  •  
800-657-3864  •  Use your preferred relay service&amp;R&amp;"Arial,Italic"&amp;8Page &amp;P of &amp;N</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9"/>
  <sheetViews>
    <sheetView showGridLines="0" zoomScaleNormal="100" zoomScaleSheetLayoutView="100" workbookViewId="0">
      <selection activeCell="D4" sqref="D4:H4"/>
    </sheetView>
  </sheetViews>
  <sheetFormatPr defaultColWidth="9.140625" defaultRowHeight="12.75" x14ac:dyDescent="0.2"/>
  <cols>
    <col min="1" max="1" width="3.28515625" style="1" customWidth="1"/>
    <col min="2" max="2" width="9.140625" style="1" customWidth="1"/>
    <col min="3" max="3" width="9.28515625" style="1" customWidth="1"/>
    <col min="4" max="4" width="11.42578125" style="1" customWidth="1"/>
    <col min="5" max="5" width="11.7109375" style="1" customWidth="1"/>
    <col min="6" max="6" width="6.5703125" style="1" customWidth="1"/>
    <col min="7" max="7" width="12" style="1" customWidth="1"/>
    <col min="8" max="8" width="20.28515625" style="1" customWidth="1"/>
    <col min="9" max="9" width="10.7109375" style="1" customWidth="1"/>
    <col min="10" max="10" width="7.140625" style="2" customWidth="1"/>
    <col min="11" max="11" width="14" style="2" customWidth="1"/>
    <col min="12" max="12" width="15.42578125" style="2" customWidth="1"/>
    <col min="13" max="14" width="9.140625" style="1" hidden="1" customWidth="1"/>
    <col min="15" max="16384" width="9.140625" style="1"/>
  </cols>
  <sheetData>
    <row r="1" spans="1:14" s="3" customFormat="1" ht="30" customHeight="1" thickBot="1" x14ac:dyDescent="0.35">
      <c r="A1" s="9" t="s">
        <v>74</v>
      </c>
      <c r="B1" s="9"/>
      <c r="C1" s="9"/>
      <c r="D1" s="9"/>
      <c r="E1" s="9"/>
      <c r="F1" s="9"/>
      <c r="G1" s="9"/>
      <c r="H1" s="9"/>
      <c r="I1" s="9"/>
      <c r="J1" s="10"/>
      <c r="K1" s="10"/>
      <c r="L1" s="11"/>
    </row>
    <row r="2" spans="1:14" s="6" customFormat="1" ht="6.75" customHeight="1" x14ac:dyDescent="0.2">
      <c r="J2" s="12"/>
      <c r="K2" s="12"/>
      <c r="L2" s="13"/>
    </row>
    <row r="3" spans="1:14" s="6" customFormat="1" ht="6.75" customHeight="1" x14ac:dyDescent="0.2">
      <c r="L3" s="13"/>
    </row>
    <row r="4" spans="1:14" s="6" customFormat="1" ht="15" customHeight="1" x14ac:dyDescent="0.2">
      <c r="B4" s="131" t="s">
        <v>113</v>
      </c>
      <c r="C4" s="132"/>
      <c r="D4" s="134"/>
      <c r="E4" s="135"/>
      <c r="F4" s="135"/>
      <c r="G4" s="135"/>
      <c r="H4" s="136"/>
      <c r="J4" s="14"/>
      <c r="K4" s="6" t="s">
        <v>85</v>
      </c>
      <c r="L4" s="13"/>
    </row>
    <row r="5" spans="1:14" s="6" customFormat="1" ht="15" customHeight="1" x14ac:dyDescent="0.2">
      <c r="B5" s="131" t="s">
        <v>114</v>
      </c>
      <c r="C5" s="133"/>
      <c r="D5" s="137"/>
      <c r="E5" s="138"/>
      <c r="J5" s="15"/>
      <c r="K5" s="6" t="s">
        <v>86</v>
      </c>
      <c r="L5" s="13"/>
    </row>
    <row r="6" spans="1:14" s="6" customFormat="1" ht="15" customHeight="1" x14ac:dyDescent="0.2">
      <c r="C6" s="16" t="s">
        <v>115</v>
      </c>
      <c r="D6" s="137"/>
      <c r="E6" s="138"/>
      <c r="G6" s="16" t="s">
        <v>117</v>
      </c>
      <c r="H6" s="17"/>
      <c r="J6" s="18"/>
      <c r="K6" s="6" t="s">
        <v>72</v>
      </c>
      <c r="L6" s="13"/>
    </row>
    <row r="7" spans="1:14" s="6" customFormat="1" ht="14.25" customHeight="1" x14ac:dyDescent="0.2">
      <c r="C7" s="16" t="s">
        <v>116</v>
      </c>
      <c r="D7" s="137"/>
      <c r="E7" s="138"/>
    </row>
    <row r="8" spans="1:14" s="6" customFormat="1" x14ac:dyDescent="0.2">
      <c r="K8" s="12"/>
      <c r="L8" s="12"/>
    </row>
    <row r="9" spans="1:14" s="6" customFormat="1" x14ac:dyDescent="0.2">
      <c r="A9" s="19" t="s">
        <v>62</v>
      </c>
      <c r="B9" s="20"/>
      <c r="C9" s="20"/>
      <c r="D9" s="20"/>
      <c r="E9" s="20"/>
      <c r="F9" s="20"/>
      <c r="G9" s="20"/>
      <c r="H9" s="20"/>
      <c r="I9" s="20"/>
      <c r="J9" s="31" t="s">
        <v>65</v>
      </c>
      <c r="K9" s="32" t="s">
        <v>87</v>
      </c>
      <c r="L9" s="32" t="s">
        <v>43</v>
      </c>
      <c r="M9" s="12" t="s">
        <v>67</v>
      </c>
    </row>
    <row r="10" spans="1:14" s="6" customFormat="1" x14ac:dyDescent="0.2">
      <c r="A10" s="12">
        <v>1</v>
      </c>
      <c r="B10" s="6" t="s">
        <v>15</v>
      </c>
      <c r="J10" s="12"/>
      <c r="K10" s="122"/>
      <c r="L10" s="65" t="s">
        <v>68</v>
      </c>
      <c r="M10" s="6">
        <v>0.105</v>
      </c>
      <c r="N10" s="6">
        <f>M10*10^6</f>
        <v>105000</v>
      </c>
    </row>
    <row r="11" spans="1:14" s="6" customFormat="1" x14ac:dyDescent="0.2">
      <c r="A11" s="12">
        <v>2</v>
      </c>
      <c r="B11" s="6" t="s">
        <v>16</v>
      </c>
      <c r="J11" s="12"/>
      <c r="K11" s="122"/>
      <c r="L11" s="65" t="s">
        <v>69</v>
      </c>
      <c r="M11" s="6">
        <v>0.13500000000000001</v>
      </c>
      <c r="N11" s="6">
        <f>M11*10^6</f>
        <v>135000</v>
      </c>
    </row>
    <row r="12" spans="1:14" s="6" customFormat="1" x14ac:dyDescent="0.2">
      <c r="A12" s="12">
        <v>3</v>
      </c>
      <c r="B12" s="6" t="s">
        <v>44</v>
      </c>
      <c r="J12" s="23" t="s">
        <v>41</v>
      </c>
      <c r="K12" s="123">
        <f>K10</f>
        <v>0</v>
      </c>
      <c r="L12" s="65"/>
      <c r="M12" s="6">
        <v>0.105</v>
      </c>
    </row>
    <row r="13" spans="1:14" s="6" customFormat="1" ht="12.75" customHeight="1" x14ac:dyDescent="0.2">
      <c r="A13" s="12">
        <v>4</v>
      </c>
      <c r="B13" s="6" t="s">
        <v>131</v>
      </c>
      <c r="J13" s="23" t="s">
        <v>40</v>
      </c>
      <c r="K13" s="123">
        <f>K11-K12</f>
        <v>0</v>
      </c>
      <c r="L13" s="65" t="s">
        <v>69</v>
      </c>
      <c r="M13" s="25">
        <v>0.03</v>
      </c>
    </row>
    <row r="14" spans="1:14" s="6" customFormat="1" x14ac:dyDescent="0.2">
      <c r="A14" s="12">
        <v>5</v>
      </c>
      <c r="B14" s="6" t="s">
        <v>17</v>
      </c>
      <c r="J14" s="12"/>
      <c r="K14" s="122"/>
      <c r="L14" s="65" t="s">
        <v>69</v>
      </c>
      <c r="M14" s="25">
        <v>0.249</v>
      </c>
      <c r="N14" s="6">
        <f t="shared" ref="N14:N15" si="0">M14*10^6</f>
        <v>249000</v>
      </c>
    </row>
    <row r="15" spans="1:14" s="6" customFormat="1" x14ac:dyDescent="0.2">
      <c r="A15" s="12">
        <v>6</v>
      </c>
      <c r="B15" s="6" t="s">
        <v>45</v>
      </c>
      <c r="J15" s="23" t="s">
        <v>41</v>
      </c>
      <c r="K15" s="122"/>
      <c r="L15" s="65" t="s">
        <v>69</v>
      </c>
      <c r="M15" s="25">
        <v>0.13500000000000001</v>
      </c>
      <c r="N15" s="6">
        <f t="shared" si="0"/>
        <v>135000</v>
      </c>
    </row>
    <row r="16" spans="1:14" s="6" customFormat="1" x14ac:dyDescent="0.2">
      <c r="A16" s="12">
        <v>7</v>
      </c>
      <c r="B16" s="6" t="s">
        <v>46</v>
      </c>
      <c r="J16" s="23" t="s">
        <v>40</v>
      </c>
      <c r="K16" s="123">
        <f>K14-K15</f>
        <v>0</v>
      </c>
      <c r="L16" s="65" t="s">
        <v>69</v>
      </c>
      <c r="M16" s="25">
        <v>0.114</v>
      </c>
    </row>
    <row r="17" spans="1:14" s="6" customFormat="1" x14ac:dyDescent="0.2">
      <c r="A17" s="12">
        <v>8</v>
      </c>
      <c r="B17" s="6" t="s">
        <v>18</v>
      </c>
      <c r="J17" s="12"/>
      <c r="K17" s="122"/>
      <c r="L17" s="65" t="s">
        <v>69</v>
      </c>
      <c r="M17" s="25">
        <v>0.114</v>
      </c>
      <c r="N17" s="6">
        <f>M17*10^6</f>
        <v>114000</v>
      </c>
    </row>
    <row r="18" spans="1:14" s="6" customFormat="1" x14ac:dyDescent="0.2">
      <c r="A18" s="12">
        <v>9</v>
      </c>
      <c r="B18" s="6" t="s">
        <v>19</v>
      </c>
      <c r="J18" s="12"/>
      <c r="K18" s="123">
        <f>K13</f>
        <v>0</v>
      </c>
      <c r="L18" s="65" t="s">
        <v>69</v>
      </c>
      <c r="M18" s="25">
        <v>0.03</v>
      </c>
    </row>
    <row r="19" spans="1:14" s="6" customFormat="1" x14ac:dyDescent="0.2">
      <c r="A19" s="12">
        <v>10</v>
      </c>
      <c r="B19" s="6" t="s">
        <v>47</v>
      </c>
      <c r="J19" s="23" t="s">
        <v>41</v>
      </c>
      <c r="K19" s="122"/>
      <c r="L19" s="65"/>
      <c r="M19" s="25">
        <v>0</v>
      </c>
      <c r="N19" s="6">
        <f>M19*10^6</f>
        <v>0</v>
      </c>
    </row>
    <row r="20" spans="1:14" s="6" customFormat="1" x14ac:dyDescent="0.2">
      <c r="A20" s="12">
        <v>11</v>
      </c>
      <c r="B20" s="6" t="s">
        <v>48</v>
      </c>
      <c r="J20" s="23" t="s">
        <v>40</v>
      </c>
      <c r="K20" s="123">
        <f>K18-K19</f>
        <v>0</v>
      </c>
      <c r="L20" s="65" t="s">
        <v>69</v>
      </c>
      <c r="M20" s="25">
        <v>0.03</v>
      </c>
    </row>
    <row r="21" spans="1:14" s="6" customFormat="1" x14ac:dyDescent="0.2">
      <c r="A21" s="12">
        <v>12</v>
      </c>
      <c r="B21" s="6" t="s">
        <v>20</v>
      </c>
      <c r="J21" s="12"/>
      <c r="K21" s="122"/>
      <c r="L21" s="65" t="s">
        <v>69</v>
      </c>
      <c r="M21" s="25">
        <v>0.114</v>
      </c>
      <c r="N21" s="6">
        <f t="shared" ref="N21:N22" si="1">M21*10^6</f>
        <v>114000</v>
      </c>
    </row>
    <row r="22" spans="1:14" s="6" customFormat="1" x14ac:dyDescent="0.2">
      <c r="A22" s="12">
        <v>13</v>
      </c>
      <c r="B22" s="6" t="s">
        <v>49</v>
      </c>
      <c r="J22" s="23" t="s">
        <v>41</v>
      </c>
      <c r="K22" s="122"/>
      <c r="L22" s="65"/>
      <c r="M22" s="25">
        <v>0</v>
      </c>
      <c r="N22" s="6">
        <f t="shared" si="1"/>
        <v>0</v>
      </c>
    </row>
    <row r="23" spans="1:14" s="6" customFormat="1" x14ac:dyDescent="0.2">
      <c r="A23" s="12">
        <v>14</v>
      </c>
      <c r="B23" s="6" t="s">
        <v>50</v>
      </c>
      <c r="J23" s="23" t="s">
        <v>40</v>
      </c>
      <c r="K23" s="123">
        <f>K21-K22</f>
        <v>0</v>
      </c>
      <c r="L23" s="65" t="s">
        <v>69</v>
      </c>
      <c r="M23" s="25">
        <v>0.114</v>
      </c>
    </row>
    <row r="24" spans="1:14" s="6" customFormat="1" x14ac:dyDescent="0.2">
      <c r="A24" s="12">
        <v>15</v>
      </c>
      <c r="B24" s="6" t="s">
        <v>33</v>
      </c>
      <c r="D24" s="26"/>
      <c r="E24" s="6" t="s">
        <v>34</v>
      </c>
      <c r="F24" s="12" t="s">
        <v>28</v>
      </c>
      <c r="G24" s="26"/>
      <c r="H24" s="6" t="s">
        <v>39</v>
      </c>
      <c r="J24" s="12"/>
      <c r="K24" s="123">
        <f>D24*G24*2.5</f>
        <v>0</v>
      </c>
      <c r="L24" s="65"/>
      <c r="M24" s="25">
        <v>0</v>
      </c>
    </row>
    <row r="25" spans="1:14" s="6" customFormat="1" x14ac:dyDescent="0.2">
      <c r="A25" s="12">
        <v>16</v>
      </c>
      <c r="B25" s="6" t="s">
        <v>21</v>
      </c>
      <c r="J25" s="12"/>
      <c r="K25" s="122"/>
      <c r="L25" s="65"/>
      <c r="M25" s="25">
        <v>0</v>
      </c>
      <c r="N25" s="6">
        <f t="shared" ref="N25:N27" si="2">M25*10^6</f>
        <v>0</v>
      </c>
    </row>
    <row r="26" spans="1:14" s="6" customFormat="1" x14ac:dyDescent="0.2">
      <c r="A26" s="12">
        <v>17</v>
      </c>
      <c r="B26" s="6" t="s">
        <v>22</v>
      </c>
      <c r="J26" s="12"/>
      <c r="K26" s="122"/>
      <c r="L26" s="65"/>
      <c r="M26" s="25">
        <v>0</v>
      </c>
      <c r="N26" s="6">
        <f t="shared" si="2"/>
        <v>0</v>
      </c>
    </row>
    <row r="27" spans="1:14" s="6" customFormat="1" x14ac:dyDescent="0.2">
      <c r="A27" s="12">
        <v>18</v>
      </c>
      <c r="B27" s="6" t="s">
        <v>23</v>
      </c>
      <c r="J27" s="12"/>
      <c r="K27" s="122"/>
      <c r="L27" s="65"/>
      <c r="M27" s="25">
        <v>0</v>
      </c>
      <c r="N27" s="6">
        <f t="shared" si="2"/>
        <v>0</v>
      </c>
    </row>
    <row r="28" spans="1:14" s="6" customFormat="1" x14ac:dyDescent="0.2">
      <c r="A28" s="12">
        <v>19</v>
      </c>
      <c r="B28" s="6" t="s">
        <v>24</v>
      </c>
      <c r="J28" s="23" t="s">
        <v>40</v>
      </c>
      <c r="K28" s="123">
        <f>K10+K20+K23+K24+K25+K26+K27</f>
        <v>0</v>
      </c>
      <c r="L28" s="65" t="s">
        <v>69</v>
      </c>
      <c r="M28" s="25">
        <v>0.249</v>
      </c>
    </row>
    <row r="29" spans="1:14" s="6" customFormat="1" x14ac:dyDescent="0.2">
      <c r="J29" s="12"/>
      <c r="K29" s="27"/>
      <c r="L29" s="51"/>
    </row>
    <row r="30" spans="1:14" s="6" customFormat="1" x14ac:dyDescent="0.2">
      <c r="A30" s="19" t="s">
        <v>61</v>
      </c>
      <c r="B30" s="20"/>
      <c r="C30" s="20"/>
      <c r="D30" s="20"/>
      <c r="E30" s="20"/>
      <c r="F30" s="20"/>
      <c r="G30" s="20"/>
      <c r="H30" s="20"/>
      <c r="I30" s="20"/>
      <c r="J30" s="21"/>
      <c r="K30" s="27" t="s">
        <v>26</v>
      </c>
      <c r="L30" s="51" t="s">
        <v>43</v>
      </c>
    </row>
    <row r="31" spans="1:14" s="6" customFormat="1" x14ac:dyDescent="0.2">
      <c r="A31" s="12">
        <v>20</v>
      </c>
      <c r="B31" s="6" t="s">
        <v>25</v>
      </c>
      <c r="J31" s="12"/>
      <c r="K31" s="84">
        <f>K28</f>
        <v>0</v>
      </c>
      <c r="L31" s="65" t="s">
        <v>69</v>
      </c>
      <c r="M31" s="25">
        <v>0.249</v>
      </c>
      <c r="N31" s="6">
        <f>M31*10^6</f>
        <v>249000</v>
      </c>
    </row>
    <row r="32" spans="1:14" s="6" customFormat="1" x14ac:dyDescent="0.2">
      <c r="A32" s="12">
        <v>21</v>
      </c>
      <c r="B32" s="6" t="s">
        <v>38</v>
      </c>
      <c r="J32" s="23" t="s">
        <v>41</v>
      </c>
      <c r="K32" s="24">
        <f>K17</f>
        <v>0</v>
      </c>
      <c r="L32" s="65" t="s">
        <v>69</v>
      </c>
      <c r="M32" s="25">
        <v>0.114</v>
      </c>
    </row>
    <row r="33" spans="1:14" s="6" customFormat="1" x14ac:dyDescent="0.2">
      <c r="A33" s="12">
        <v>22</v>
      </c>
      <c r="B33" s="6" t="s">
        <v>51</v>
      </c>
      <c r="J33" s="23" t="s">
        <v>42</v>
      </c>
      <c r="K33" s="22"/>
      <c r="L33" s="65" t="s">
        <v>69</v>
      </c>
      <c r="M33" s="25">
        <v>0.188</v>
      </c>
      <c r="N33" s="6">
        <f>M33*10^6</f>
        <v>188000</v>
      </c>
    </row>
    <row r="34" spans="1:14" s="6" customFormat="1" x14ac:dyDescent="0.2">
      <c r="A34" s="12">
        <v>23</v>
      </c>
      <c r="B34" s="6" t="s">
        <v>52</v>
      </c>
      <c r="J34" s="23" t="s">
        <v>40</v>
      </c>
      <c r="K34" s="24">
        <f>K31-K32+K33</f>
        <v>0</v>
      </c>
      <c r="L34" s="65" t="s">
        <v>69</v>
      </c>
      <c r="M34" s="25">
        <v>0.32300000000000001</v>
      </c>
    </row>
    <row r="35" spans="1:14" s="6" customFormat="1" x14ac:dyDescent="0.2">
      <c r="J35" s="12"/>
      <c r="K35" s="27"/>
      <c r="L35" s="51"/>
    </row>
    <row r="36" spans="1:14" s="6" customFormat="1" x14ac:dyDescent="0.2">
      <c r="A36" s="19" t="s">
        <v>60</v>
      </c>
      <c r="B36" s="20"/>
      <c r="C36" s="20"/>
      <c r="D36" s="20"/>
      <c r="E36" s="20"/>
      <c r="F36" s="20"/>
      <c r="G36" s="20"/>
      <c r="H36" s="20"/>
      <c r="I36" s="20"/>
      <c r="J36" s="21"/>
      <c r="K36" s="27" t="s">
        <v>26</v>
      </c>
      <c r="L36" s="51" t="s">
        <v>43</v>
      </c>
    </row>
    <row r="37" spans="1:14" s="6" customFormat="1" x14ac:dyDescent="0.2">
      <c r="A37" s="12">
        <v>24</v>
      </c>
      <c r="B37" s="6" t="s">
        <v>27</v>
      </c>
      <c r="J37" s="12"/>
      <c r="K37" s="22"/>
      <c r="L37" s="65" t="s">
        <v>68</v>
      </c>
      <c r="M37" s="25">
        <v>0.03</v>
      </c>
      <c r="N37" s="6">
        <f>M37*10^6</f>
        <v>30000</v>
      </c>
    </row>
    <row r="38" spans="1:14" s="6" customFormat="1" x14ac:dyDescent="0.2">
      <c r="A38" s="12">
        <v>25</v>
      </c>
      <c r="B38" s="6" t="s">
        <v>33</v>
      </c>
      <c r="D38" s="26"/>
      <c r="E38" s="6" t="s">
        <v>34</v>
      </c>
      <c r="F38" s="12" t="s">
        <v>28</v>
      </c>
      <c r="G38" s="26"/>
      <c r="H38" s="6" t="s">
        <v>35</v>
      </c>
      <c r="J38" s="12"/>
      <c r="K38" s="24">
        <f>D38*G38</f>
        <v>0</v>
      </c>
      <c r="L38" s="65"/>
      <c r="M38" s="25">
        <v>0</v>
      </c>
    </row>
    <row r="39" spans="1:14" s="6" customFormat="1" x14ac:dyDescent="0.2">
      <c r="A39" s="12">
        <v>26</v>
      </c>
      <c r="B39" s="6" t="s">
        <v>53</v>
      </c>
      <c r="J39" s="23" t="s">
        <v>42</v>
      </c>
      <c r="K39" s="22"/>
      <c r="L39" s="65"/>
      <c r="M39" s="25">
        <v>0</v>
      </c>
      <c r="N39" s="6">
        <f t="shared" ref="N39:N41" si="3">M39*10^6</f>
        <v>0</v>
      </c>
    </row>
    <row r="40" spans="1:14" s="6" customFormat="1" x14ac:dyDescent="0.2">
      <c r="A40" s="12">
        <v>27</v>
      </c>
      <c r="B40" s="6" t="s">
        <v>54</v>
      </c>
      <c r="J40" s="23" t="s">
        <v>42</v>
      </c>
      <c r="K40" s="22"/>
      <c r="L40" s="65"/>
      <c r="M40" s="25">
        <v>0</v>
      </c>
      <c r="N40" s="6">
        <f t="shared" si="3"/>
        <v>0</v>
      </c>
    </row>
    <row r="41" spans="1:14" s="6" customFormat="1" x14ac:dyDescent="0.2">
      <c r="A41" s="12">
        <v>28</v>
      </c>
      <c r="B41" s="6" t="s">
        <v>55</v>
      </c>
      <c r="J41" s="23" t="s">
        <v>42</v>
      </c>
      <c r="K41" s="22"/>
      <c r="L41" s="65"/>
      <c r="M41" s="25">
        <v>0</v>
      </c>
      <c r="N41" s="6">
        <f t="shared" si="3"/>
        <v>0</v>
      </c>
    </row>
    <row r="42" spans="1:14" s="6" customFormat="1" x14ac:dyDescent="0.2">
      <c r="A42" s="12">
        <v>29</v>
      </c>
      <c r="B42" s="6" t="s">
        <v>56</v>
      </c>
      <c r="J42" s="23" t="s">
        <v>40</v>
      </c>
      <c r="K42" s="24">
        <f>K37+K38+K39+K40+K41</f>
        <v>0</v>
      </c>
      <c r="L42" s="65"/>
      <c r="M42" s="25">
        <v>0.03</v>
      </c>
    </row>
    <row r="43" spans="1:14" s="6" customFormat="1" x14ac:dyDescent="0.2">
      <c r="J43" s="12"/>
      <c r="K43" s="27"/>
      <c r="L43" s="51"/>
    </row>
    <row r="44" spans="1:14" s="6" customFormat="1" x14ac:dyDescent="0.2">
      <c r="A44" s="129" t="s">
        <v>63</v>
      </c>
      <c r="B44" s="130"/>
      <c r="C44" s="130"/>
      <c r="D44" s="130"/>
      <c r="E44" s="130"/>
      <c r="F44" s="130"/>
      <c r="G44" s="130"/>
      <c r="H44" s="130"/>
      <c r="I44" s="130"/>
      <c r="J44" s="130"/>
      <c r="K44" s="27"/>
      <c r="L44" s="51"/>
    </row>
    <row r="45" spans="1:14" s="6" customFormat="1" x14ac:dyDescent="0.2">
      <c r="A45" s="28"/>
      <c r="B45" s="29" t="s">
        <v>64</v>
      </c>
      <c r="C45" s="29"/>
      <c r="D45" s="30"/>
      <c r="E45" s="30"/>
      <c r="F45" s="30"/>
      <c r="G45" s="30"/>
      <c r="H45" s="30"/>
      <c r="I45" s="30"/>
      <c r="J45" s="30"/>
      <c r="K45" s="27" t="s">
        <v>26</v>
      </c>
      <c r="L45" s="51" t="s">
        <v>43</v>
      </c>
    </row>
    <row r="46" spans="1:14" s="6" customFormat="1" x14ac:dyDescent="0.2">
      <c r="A46" s="12">
        <v>30</v>
      </c>
      <c r="B46" s="6" t="s">
        <v>27</v>
      </c>
      <c r="J46" s="12"/>
      <c r="K46" s="22"/>
      <c r="L46" s="65" t="s">
        <v>68</v>
      </c>
      <c r="M46" s="6">
        <v>0.03</v>
      </c>
      <c r="N46" s="6">
        <f t="shared" ref="N46:N48" si="4">M46*10^6</f>
        <v>30000</v>
      </c>
    </row>
    <row r="47" spans="1:14" s="6" customFormat="1" x14ac:dyDescent="0.2">
      <c r="A47" s="12">
        <v>31</v>
      </c>
      <c r="B47" s="6" t="s">
        <v>57</v>
      </c>
      <c r="J47" s="23" t="s">
        <v>42</v>
      </c>
      <c r="K47" s="22"/>
      <c r="L47" s="65" t="s">
        <v>69</v>
      </c>
      <c r="M47" s="6">
        <v>2.2599999999999999E-2</v>
      </c>
      <c r="N47" s="6">
        <f t="shared" si="4"/>
        <v>22600</v>
      </c>
    </row>
    <row r="48" spans="1:14" s="6" customFormat="1" x14ac:dyDescent="0.2">
      <c r="A48" s="12">
        <v>32</v>
      </c>
      <c r="B48" s="6" t="s">
        <v>58</v>
      </c>
      <c r="J48" s="23" t="s">
        <v>42</v>
      </c>
      <c r="K48" s="22"/>
      <c r="L48" s="65" t="s">
        <v>69</v>
      </c>
      <c r="M48" s="6">
        <v>7.4999999999999997E-3</v>
      </c>
      <c r="N48" s="6">
        <f t="shared" si="4"/>
        <v>7500</v>
      </c>
    </row>
    <row r="49" spans="1:14" s="6" customFormat="1" x14ac:dyDescent="0.2">
      <c r="A49" s="12">
        <v>33</v>
      </c>
      <c r="B49" s="6" t="s">
        <v>33</v>
      </c>
      <c r="D49" s="26"/>
      <c r="E49" s="6" t="s">
        <v>34</v>
      </c>
      <c r="F49" s="12" t="s">
        <v>28</v>
      </c>
      <c r="G49" s="26"/>
      <c r="H49" s="6" t="s">
        <v>35</v>
      </c>
      <c r="J49" s="23" t="s">
        <v>42</v>
      </c>
      <c r="K49" s="24">
        <f>D49*G49</f>
        <v>0</v>
      </c>
      <c r="L49" s="65"/>
      <c r="M49" s="25">
        <v>0</v>
      </c>
    </row>
    <row r="50" spans="1:14" s="6" customFormat="1" x14ac:dyDescent="0.2">
      <c r="A50" s="12">
        <v>34</v>
      </c>
      <c r="B50" s="6" t="s">
        <v>53</v>
      </c>
      <c r="J50" s="23" t="s">
        <v>42</v>
      </c>
      <c r="K50" s="22"/>
      <c r="L50" s="65"/>
      <c r="M50" s="25">
        <v>0</v>
      </c>
      <c r="N50" s="6">
        <f t="shared" ref="N50:N52" si="5">M50*10^6</f>
        <v>0</v>
      </c>
    </row>
    <row r="51" spans="1:14" s="6" customFormat="1" x14ac:dyDescent="0.2">
      <c r="A51" s="12">
        <v>35</v>
      </c>
      <c r="B51" s="6" t="s">
        <v>54</v>
      </c>
      <c r="J51" s="23" t="s">
        <v>42</v>
      </c>
      <c r="K51" s="22"/>
      <c r="L51" s="65"/>
      <c r="M51" s="25">
        <v>0</v>
      </c>
      <c r="N51" s="6">
        <f t="shared" si="5"/>
        <v>0</v>
      </c>
    </row>
    <row r="52" spans="1:14" s="6" customFormat="1" x14ac:dyDescent="0.2">
      <c r="A52" s="12">
        <v>36</v>
      </c>
      <c r="B52" s="6" t="s">
        <v>55</v>
      </c>
      <c r="J52" s="23" t="s">
        <v>42</v>
      </c>
      <c r="K52" s="22"/>
      <c r="L52" s="65"/>
      <c r="M52" s="25">
        <v>0</v>
      </c>
      <c r="N52" s="6">
        <f t="shared" si="5"/>
        <v>0</v>
      </c>
    </row>
    <row r="53" spans="1:14" s="6" customFormat="1" x14ac:dyDescent="0.2">
      <c r="A53" s="12">
        <v>37</v>
      </c>
      <c r="B53" s="6" t="s">
        <v>59</v>
      </c>
      <c r="J53" s="23" t="s">
        <v>40</v>
      </c>
      <c r="K53" s="24">
        <f>K46+K47+K48+K49+K50+K51+K52</f>
        <v>0</v>
      </c>
      <c r="L53" s="65" t="s">
        <v>68</v>
      </c>
      <c r="M53" s="25">
        <v>6.0100000000000001E-2</v>
      </c>
    </row>
    <row r="54" spans="1:14" s="6" customFormat="1" x14ac:dyDescent="0.2">
      <c r="J54" s="12"/>
      <c r="K54" s="27"/>
      <c r="L54" s="12"/>
    </row>
    <row r="55" spans="1:14" s="6" customFormat="1" ht="27.75" customHeight="1" x14ac:dyDescent="0.2">
      <c r="A55" s="127" t="s">
        <v>88</v>
      </c>
      <c r="B55" s="128"/>
      <c r="C55" s="128"/>
      <c r="D55" s="128"/>
      <c r="E55" s="128"/>
      <c r="F55" s="128"/>
      <c r="G55" s="128"/>
      <c r="H55" s="128"/>
      <c r="I55" s="128"/>
      <c r="J55" s="128"/>
      <c r="K55" s="128"/>
      <c r="L55" s="128"/>
    </row>
    <row r="56" spans="1:14" s="6" customFormat="1" ht="12.75" customHeight="1" x14ac:dyDescent="0.2">
      <c r="A56" s="12">
        <v>38</v>
      </c>
      <c r="B56" s="6" t="s">
        <v>29</v>
      </c>
      <c r="J56" s="12"/>
      <c r="K56" s="27"/>
      <c r="L56" s="12"/>
    </row>
    <row r="57" spans="1:14" s="6" customFormat="1" ht="12.75" customHeight="1" x14ac:dyDescent="0.2">
      <c r="A57" s="12">
        <v>39</v>
      </c>
      <c r="B57" s="6" t="s">
        <v>30</v>
      </c>
      <c r="J57" s="12"/>
      <c r="K57" s="27"/>
      <c r="L57" s="12"/>
    </row>
    <row r="58" spans="1:14" s="6" customFormat="1" ht="12.75" customHeight="1" x14ac:dyDescent="0.2">
      <c r="A58" s="12">
        <v>40</v>
      </c>
      <c r="B58" s="6" t="s">
        <v>31</v>
      </c>
      <c r="J58" s="12"/>
      <c r="K58" s="27"/>
      <c r="L58" s="12"/>
    </row>
    <row r="59" spans="1:14" s="6" customFormat="1" ht="12.75" customHeight="1" x14ac:dyDescent="0.2">
      <c r="A59" s="12">
        <v>41</v>
      </c>
      <c r="B59" s="6" t="s">
        <v>32</v>
      </c>
      <c r="J59" s="12"/>
      <c r="K59" s="27"/>
      <c r="L59" s="12"/>
    </row>
  </sheetData>
  <sheetProtection algorithmName="SHA-512" hashValue="L5va98Z34oK1o0XA0fmCwLYbDMHX4Nb4kvmO6JzgVwTT2GikD9rPQoFcY67J26JXuXxEYCJ89Z7OiNs+VH7ZYQ==" saltValue="cLoJqFhJACHgFKJTT5xDFA==" spinCount="100000" sheet="1" selectLockedCells="1"/>
  <customSheetViews>
    <customSheetView guid="{D6560975-BA55-4744-B02B-9192948B02AD}" fitToPage="1" hiddenColumns="1" topLeftCell="A30">
      <selection activeCell="K40" sqref="K40"/>
      <pageMargins left="0.5" right="0.5" top="0.5" bottom="0.5" header="0.3" footer="0.3"/>
      <pageSetup scale="81" orientation="portrait" r:id="rId1"/>
    </customSheetView>
    <customSheetView guid="{422EF630-D64D-41CE-8EC7-A9FEBA2356C7}" showPageBreaks="1" fitToPage="1" printArea="1" hiddenColumns="1">
      <selection activeCell="D6" sqref="D6:H6"/>
      <pageMargins left="0.5" right="0.5" top="0.5" bottom="0.5" header="0.3" footer="0.3"/>
      <pageSetup scale="81" orientation="portrait" r:id="rId2"/>
    </customSheetView>
    <customSheetView guid="{6A9177DD-EA44-44FA-89A1-E4233C7B936E}" showPageBreaks="1" fitToPage="1" printArea="1" hiddenColumns="1">
      <selection activeCell="H8" sqref="H8"/>
      <pageMargins left="0.5" right="0.5" top="0.5" bottom="0.5" header="0.3" footer="0.3"/>
      <pageSetup scale="81" orientation="portrait" r:id="rId3"/>
    </customSheetView>
  </customSheetViews>
  <mergeCells count="8">
    <mergeCell ref="A55:L55"/>
    <mergeCell ref="A44:J44"/>
    <mergeCell ref="B4:C4"/>
    <mergeCell ref="B5:C5"/>
    <mergeCell ref="D4:H4"/>
    <mergeCell ref="D5:E5"/>
    <mergeCell ref="D6:E6"/>
    <mergeCell ref="D7:E7"/>
  </mergeCells>
  <pageMargins left="0.5" right="0.5" top="0.5" bottom="0.5" header="0.3" footer="0.3"/>
  <pageSetup scale="82" orientation="portrait" r:id="rId4"/>
  <headerFooter>
    <oddFooter>&amp;L&amp;"Arial,Italic"&amp;8wq-wwtp5-20a  •  3/2/23&amp;C&amp;"Arial,Italic"&amp;8 https://www.pca.state.mn.us  •  Available in alternative formats  •  651-296-6300  •  
800-657-3864  •  Use your preferred relay service&amp;R&amp;"Arial,Italic"&amp;8Page &amp;P of &amp;N</oddFooter>
  </headerFooter>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51"/>
  <sheetViews>
    <sheetView zoomScaleNormal="100" zoomScaleSheetLayoutView="100" workbookViewId="0">
      <selection activeCell="B4" sqref="B4:C4"/>
    </sheetView>
  </sheetViews>
  <sheetFormatPr defaultColWidth="9.140625" defaultRowHeight="15" x14ac:dyDescent="0.25"/>
  <cols>
    <col min="1" max="1" width="15.5703125" style="62" customWidth="1"/>
    <col min="2" max="2" width="18" style="62" customWidth="1"/>
    <col min="3" max="3" width="19.140625" style="63" customWidth="1"/>
    <col min="4" max="4" width="14.7109375" style="62" customWidth="1"/>
    <col min="5" max="5" width="12.140625" style="62" customWidth="1"/>
    <col min="6" max="6" width="24.85546875" style="62" customWidth="1"/>
    <col min="7" max="7" width="23" style="62" customWidth="1"/>
    <col min="8" max="9" width="9.140625" style="62"/>
    <col min="10" max="10" width="9.5703125" style="62" bestFit="1" customWidth="1"/>
    <col min="11" max="16384" width="9.140625" style="62"/>
  </cols>
  <sheetData>
    <row r="1" spans="1:14" s="37" customFormat="1" ht="19.5" thickBot="1" x14ac:dyDescent="0.35">
      <c r="A1" s="33" t="s">
        <v>75</v>
      </c>
      <c r="B1" s="34"/>
      <c r="C1" s="35"/>
      <c r="D1" s="34"/>
      <c r="E1" s="34"/>
      <c r="F1" s="34"/>
      <c r="G1" s="36"/>
      <c r="L1" s="38"/>
      <c r="M1" s="38"/>
      <c r="N1" s="39"/>
    </row>
    <row r="2" spans="1:14" s="44" customFormat="1" ht="6" customHeight="1" x14ac:dyDescent="0.2">
      <c r="A2" s="40"/>
      <c r="B2" s="41"/>
      <c r="C2" s="42"/>
      <c r="D2" s="41"/>
      <c r="E2" s="41"/>
      <c r="F2" s="41"/>
      <c r="G2" s="43"/>
      <c r="L2" s="45"/>
      <c r="M2" s="45"/>
      <c r="N2" s="46"/>
    </row>
    <row r="3" spans="1:14" s="44" customFormat="1" ht="6" customHeight="1" x14ac:dyDescent="0.2">
      <c r="A3" s="40"/>
      <c r="B3" s="41"/>
      <c r="C3" s="42"/>
      <c r="D3" s="41"/>
      <c r="E3" s="41"/>
      <c r="F3" s="41"/>
      <c r="G3" s="43"/>
      <c r="L3" s="45"/>
      <c r="M3" s="45"/>
      <c r="N3" s="46"/>
    </row>
    <row r="4" spans="1:14" s="48" customFormat="1" ht="14.25" customHeight="1" x14ac:dyDescent="0.2">
      <c r="A4" s="47" t="s">
        <v>80</v>
      </c>
      <c r="B4" s="141">
        <f>'Design Flows - Table 2'!D4</f>
        <v>0</v>
      </c>
      <c r="C4" s="142"/>
    </row>
    <row r="5" spans="1:14" s="48" customFormat="1" ht="12.75" x14ac:dyDescent="0.2">
      <c r="A5" s="47" t="s">
        <v>36</v>
      </c>
      <c r="B5" s="121">
        <f>'Design Flows - Table 2'!D5</f>
        <v>0</v>
      </c>
      <c r="C5" s="49"/>
      <c r="F5" s="50"/>
      <c r="G5" s="48" t="s">
        <v>89</v>
      </c>
      <c r="M5" s="51"/>
      <c r="N5" s="51"/>
    </row>
    <row r="6" spans="1:14" s="48" customFormat="1" ht="12.75" x14ac:dyDescent="0.2">
      <c r="A6" s="47" t="s">
        <v>81</v>
      </c>
      <c r="B6" s="121">
        <f>'Design Flows - Table 2'!D6</f>
        <v>0</v>
      </c>
      <c r="C6" s="52"/>
      <c r="F6" s="53"/>
      <c r="G6" s="48" t="s">
        <v>90</v>
      </c>
      <c r="M6" s="51"/>
      <c r="N6" s="51"/>
    </row>
    <row r="7" spans="1:14" s="48" customFormat="1" ht="12.75" x14ac:dyDescent="0.2">
      <c r="A7" s="47" t="s">
        <v>66</v>
      </c>
      <c r="B7" s="121">
        <f>'Design Flows - Table 2'!D7</f>
        <v>0</v>
      </c>
      <c r="C7" s="52"/>
      <c r="F7" s="54"/>
      <c r="G7" s="48" t="s">
        <v>72</v>
      </c>
      <c r="M7" s="51"/>
      <c r="N7" s="51"/>
    </row>
    <row r="8" spans="1:14" s="48" customFormat="1" ht="13.5" thickBot="1" x14ac:dyDescent="0.25">
      <c r="A8" s="47" t="s">
        <v>37</v>
      </c>
      <c r="B8" s="64">
        <f>'Design Flows - Table 2'!H6</f>
        <v>0</v>
      </c>
      <c r="C8" s="49"/>
    </row>
    <row r="9" spans="1:14" s="48" customFormat="1" ht="13.5" thickBot="1" x14ac:dyDescent="0.25">
      <c r="A9" s="111"/>
      <c r="B9" s="111"/>
      <c r="C9" s="112"/>
      <c r="D9" s="113" t="s">
        <v>119</v>
      </c>
      <c r="E9" s="113" t="s">
        <v>118</v>
      </c>
      <c r="F9" s="113" t="s">
        <v>0</v>
      </c>
      <c r="G9" s="113" t="s">
        <v>1</v>
      </c>
    </row>
    <row r="10" spans="1:14" s="48" customFormat="1" ht="14.1" customHeight="1" x14ac:dyDescent="0.2">
      <c r="A10" s="139" t="s">
        <v>82</v>
      </c>
      <c r="B10" s="140"/>
      <c r="C10" s="56" t="s">
        <v>2</v>
      </c>
      <c r="D10" s="85"/>
      <c r="E10" s="98" t="s">
        <v>120</v>
      </c>
      <c r="F10" s="86" t="s">
        <v>3</v>
      </c>
      <c r="G10" s="87" t="s">
        <v>3</v>
      </c>
    </row>
    <row r="11" spans="1:14" s="48" customFormat="1" ht="14.1" customHeight="1" x14ac:dyDescent="0.2">
      <c r="A11" s="57"/>
      <c r="B11" s="111"/>
      <c r="C11" s="58" t="s">
        <v>126</v>
      </c>
      <c r="D11" s="88"/>
      <c r="E11" s="99" t="s">
        <v>121</v>
      </c>
      <c r="F11" s="119" t="s">
        <v>128</v>
      </c>
      <c r="G11" s="119" t="s">
        <v>128</v>
      </c>
    </row>
    <row r="12" spans="1:14" s="48" customFormat="1" ht="14.1" customHeight="1" x14ac:dyDescent="0.2">
      <c r="A12" s="57"/>
      <c r="B12" s="111"/>
      <c r="C12" s="58" t="s">
        <v>127</v>
      </c>
      <c r="D12" s="101">
        <f>D10*D11</f>
        <v>0</v>
      </c>
      <c r="E12" s="99"/>
      <c r="F12" s="94">
        <f>'Design Flows - Table 2'!K42</f>
        <v>0</v>
      </c>
      <c r="G12" s="95">
        <f>'Design Flows - Table 2'!K53</f>
        <v>0</v>
      </c>
    </row>
    <row r="13" spans="1:14" s="48" customFormat="1" ht="14.1" customHeight="1" x14ac:dyDescent="0.2">
      <c r="A13" s="57"/>
      <c r="B13" s="111"/>
      <c r="C13" s="58" t="s">
        <v>76</v>
      </c>
      <c r="D13" s="88"/>
      <c r="E13" s="99" t="s">
        <v>101</v>
      </c>
      <c r="F13" s="100">
        <f>F12/1000000*D13*8.34</f>
        <v>0</v>
      </c>
      <c r="G13" s="103">
        <f>G12/1000000*D13*8.34</f>
        <v>0</v>
      </c>
    </row>
    <row r="14" spans="1:14" s="48" customFormat="1" ht="14.1" customHeight="1" x14ac:dyDescent="0.2">
      <c r="A14" s="57"/>
      <c r="B14" s="111"/>
      <c r="C14" s="58" t="s">
        <v>5</v>
      </c>
      <c r="D14" s="88"/>
      <c r="E14" s="99" t="s">
        <v>101</v>
      </c>
      <c r="F14" s="100">
        <f>F12/1000000*D14*8.34</f>
        <v>0</v>
      </c>
      <c r="G14" s="103">
        <f>G12/1000000*D14*8.34</f>
        <v>0</v>
      </c>
    </row>
    <row r="15" spans="1:14" s="48" customFormat="1" ht="14.1" customHeight="1" x14ac:dyDescent="0.2">
      <c r="A15" s="57"/>
      <c r="B15" s="111"/>
      <c r="C15" s="58" t="s">
        <v>77</v>
      </c>
      <c r="D15" s="88"/>
      <c r="E15" s="99" t="s">
        <v>101</v>
      </c>
      <c r="F15" s="100">
        <f>F12/1000000*D15*8.34</f>
        <v>0</v>
      </c>
      <c r="G15" s="103">
        <f>G12/1000000*D15*8.34</f>
        <v>0</v>
      </c>
    </row>
    <row r="16" spans="1:14" s="48" customFormat="1" ht="14.1" customHeight="1" thickBot="1" x14ac:dyDescent="0.25">
      <c r="A16" s="59"/>
      <c r="B16" s="55"/>
      <c r="C16" s="60" t="s">
        <v>6</v>
      </c>
      <c r="D16" s="109"/>
      <c r="E16" s="110" t="s">
        <v>101</v>
      </c>
      <c r="F16" s="107">
        <f>F12/1000000*D16*8.34</f>
        <v>0</v>
      </c>
      <c r="G16" s="108">
        <f>G12/1000000*D16*8.34</f>
        <v>0</v>
      </c>
    </row>
    <row r="17" spans="1:10" s="48" customFormat="1" ht="14.1" customHeight="1" x14ac:dyDescent="0.2">
      <c r="A17" s="139" t="s">
        <v>83</v>
      </c>
      <c r="B17" s="140"/>
      <c r="C17" s="56" t="s">
        <v>7</v>
      </c>
      <c r="D17" s="85"/>
      <c r="E17" s="98" t="s">
        <v>120</v>
      </c>
      <c r="F17" s="92" t="s">
        <v>3</v>
      </c>
      <c r="G17" s="93" t="s">
        <v>3</v>
      </c>
    </row>
    <row r="18" spans="1:10" s="48" customFormat="1" ht="14.1" customHeight="1" x14ac:dyDescent="0.2">
      <c r="A18" s="57"/>
      <c r="B18" s="111"/>
      <c r="C18" s="58" t="s">
        <v>4</v>
      </c>
      <c r="D18" s="88"/>
      <c r="E18" s="99" t="s">
        <v>121</v>
      </c>
      <c r="F18" s="101">
        <f>D17*D18</f>
        <v>0</v>
      </c>
      <c r="G18" s="104">
        <f>D17*D18</f>
        <v>0</v>
      </c>
    </row>
    <row r="19" spans="1:10" s="48" customFormat="1" ht="14.1" customHeight="1" x14ac:dyDescent="0.2">
      <c r="A19" s="57"/>
      <c r="B19" s="111"/>
      <c r="C19" s="58" t="s">
        <v>76</v>
      </c>
      <c r="D19" s="88"/>
      <c r="E19" s="99" t="s">
        <v>101</v>
      </c>
      <c r="F19" s="100">
        <f>F18/1000000*D19*8.34</f>
        <v>0</v>
      </c>
      <c r="G19" s="103">
        <f>G18/1000000*D19*8.34</f>
        <v>0</v>
      </c>
    </row>
    <row r="20" spans="1:10" s="48" customFormat="1" ht="14.1" customHeight="1" x14ac:dyDescent="0.2">
      <c r="A20" s="57"/>
      <c r="B20" s="111"/>
      <c r="C20" s="58" t="s">
        <v>5</v>
      </c>
      <c r="D20" s="88"/>
      <c r="E20" s="99" t="s">
        <v>101</v>
      </c>
      <c r="F20" s="100">
        <f>F18/1000000*D20*8.34</f>
        <v>0</v>
      </c>
      <c r="G20" s="103">
        <f>G18/1000000*D20*8.34</f>
        <v>0</v>
      </c>
    </row>
    <row r="21" spans="1:10" s="48" customFormat="1" ht="14.1" customHeight="1" x14ac:dyDescent="0.2">
      <c r="A21" s="57"/>
      <c r="B21" s="111"/>
      <c r="C21" s="58" t="s">
        <v>77</v>
      </c>
      <c r="D21" s="88"/>
      <c r="E21" s="99" t="s">
        <v>101</v>
      </c>
      <c r="F21" s="100">
        <f>F18/1000000*D21*8.34</f>
        <v>0</v>
      </c>
      <c r="G21" s="103">
        <f>G18/1000000*D21*8.34</f>
        <v>0</v>
      </c>
    </row>
    <row r="22" spans="1:10" s="48" customFormat="1" ht="14.1" customHeight="1" thickBot="1" x14ac:dyDescent="0.25">
      <c r="A22" s="59"/>
      <c r="B22" s="55"/>
      <c r="C22" s="60" t="s">
        <v>6</v>
      </c>
      <c r="D22" s="109"/>
      <c r="E22" s="110" t="s">
        <v>101</v>
      </c>
      <c r="F22" s="107">
        <f>F18/1000000*D22*8.34</f>
        <v>0</v>
      </c>
      <c r="G22" s="108">
        <f>G18/1000000*D22*8.34</f>
        <v>0</v>
      </c>
    </row>
    <row r="23" spans="1:10" s="48" customFormat="1" ht="14.1" customHeight="1" x14ac:dyDescent="0.2">
      <c r="A23" s="139" t="s">
        <v>84</v>
      </c>
      <c r="B23" s="140"/>
      <c r="C23" s="56" t="s">
        <v>7</v>
      </c>
      <c r="D23" s="85"/>
      <c r="E23" s="98" t="s">
        <v>120</v>
      </c>
      <c r="F23" s="92" t="s">
        <v>3</v>
      </c>
      <c r="G23" s="93" t="s">
        <v>3</v>
      </c>
    </row>
    <row r="24" spans="1:10" s="48" customFormat="1" ht="14.1" customHeight="1" x14ac:dyDescent="0.2">
      <c r="A24" s="57"/>
      <c r="B24" s="111"/>
      <c r="C24" s="58" t="s">
        <v>4</v>
      </c>
      <c r="D24" s="88"/>
      <c r="E24" s="99" t="s">
        <v>121</v>
      </c>
      <c r="F24" s="101">
        <f>D23*D24</f>
        <v>0</v>
      </c>
      <c r="G24" s="104">
        <f>D23*D24</f>
        <v>0</v>
      </c>
    </row>
    <row r="25" spans="1:10" s="48" customFormat="1" ht="14.1" customHeight="1" x14ac:dyDescent="0.2">
      <c r="A25" s="57"/>
      <c r="B25" s="111"/>
      <c r="C25" s="58" t="s">
        <v>76</v>
      </c>
      <c r="D25" s="88"/>
      <c r="E25" s="99" t="s">
        <v>101</v>
      </c>
      <c r="F25" s="100">
        <f>F24/1000000*D25*8.34</f>
        <v>0</v>
      </c>
      <c r="G25" s="103">
        <f>G24/1000000*D25*8.34</f>
        <v>0</v>
      </c>
    </row>
    <row r="26" spans="1:10" s="48" customFormat="1" ht="14.1" customHeight="1" x14ac:dyDescent="0.2">
      <c r="A26" s="57"/>
      <c r="B26" s="111"/>
      <c r="C26" s="58" t="s">
        <v>5</v>
      </c>
      <c r="D26" s="88"/>
      <c r="E26" s="99" t="s">
        <v>101</v>
      </c>
      <c r="F26" s="100">
        <f>F24/1000000*D26*8.34</f>
        <v>0</v>
      </c>
      <c r="G26" s="103">
        <f>G24/1000000*D26*8.34</f>
        <v>0</v>
      </c>
    </row>
    <row r="27" spans="1:10" s="48" customFormat="1" ht="14.1" customHeight="1" x14ac:dyDescent="0.2">
      <c r="A27" s="57"/>
      <c r="B27" s="111"/>
      <c r="C27" s="58" t="s">
        <v>77</v>
      </c>
      <c r="D27" s="88"/>
      <c r="E27" s="99" t="s">
        <v>101</v>
      </c>
      <c r="F27" s="100">
        <f>F24/1000000*D27*8.34</f>
        <v>0</v>
      </c>
      <c r="G27" s="103">
        <f>G24/1000000*D27*8.34</f>
        <v>0</v>
      </c>
    </row>
    <row r="28" spans="1:10" s="48" customFormat="1" ht="14.1" customHeight="1" thickBot="1" x14ac:dyDescent="0.25">
      <c r="A28" s="59"/>
      <c r="B28" s="55"/>
      <c r="C28" s="60" t="s">
        <v>6</v>
      </c>
      <c r="D28" s="109"/>
      <c r="E28" s="110" t="s">
        <v>101</v>
      </c>
      <c r="F28" s="107">
        <f>F24/1000000*D28*8.34</f>
        <v>0</v>
      </c>
      <c r="G28" s="108">
        <f>G24/1000000*D28*8.34</f>
        <v>0</v>
      </c>
    </row>
    <row r="29" spans="1:10" s="48" customFormat="1" ht="14.1" customHeight="1" x14ac:dyDescent="0.2">
      <c r="A29" s="139" t="s">
        <v>8</v>
      </c>
      <c r="B29" s="140"/>
      <c r="C29" s="56" t="s">
        <v>4</v>
      </c>
      <c r="D29" s="85"/>
      <c r="E29" s="98" t="s">
        <v>11</v>
      </c>
      <c r="F29" s="92" t="s">
        <v>3</v>
      </c>
      <c r="G29" s="93" t="s">
        <v>3</v>
      </c>
    </row>
    <row r="30" spans="1:10" s="48" customFormat="1" ht="14.1" customHeight="1" x14ac:dyDescent="0.2">
      <c r="A30" s="57"/>
      <c r="B30" s="111"/>
      <c r="C30" s="58" t="s">
        <v>9</v>
      </c>
      <c r="D30" s="88"/>
      <c r="E30" s="99" t="s">
        <v>121</v>
      </c>
      <c r="F30" s="101">
        <f>D30</f>
        <v>0</v>
      </c>
      <c r="G30" s="104">
        <f>D30</f>
        <v>0</v>
      </c>
    </row>
    <row r="31" spans="1:10" s="48" customFormat="1" ht="14.1" customHeight="1" x14ac:dyDescent="0.2">
      <c r="A31" s="57"/>
      <c r="B31" s="111"/>
      <c r="C31" s="58" t="s">
        <v>76</v>
      </c>
      <c r="D31" s="88"/>
      <c r="E31" s="99" t="s">
        <v>101</v>
      </c>
      <c r="F31" s="100">
        <f>F30/1000000*D31*8.34</f>
        <v>0</v>
      </c>
      <c r="G31" s="103">
        <f>G30/1000000*D31*8.34</f>
        <v>0</v>
      </c>
    </row>
    <row r="32" spans="1:10" s="48" customFormat="1" ht="14.1" customHeight="1" x14ac:dyDescent="0.2">
      <c r="A32" s="57"/>
      <c r="B32" s="111"/>
      <c r="C32" s="58" t="s">
        <v>5</v>
      </c>
      <c r="D32" s="88"/>
      <c r="E32" s="99" t="s">
        <v>101</v>
      </c>
      <c r="F32" s="100">
        <f>F30/1000000*D32*8.34</f>
        <v>0</v>
      </c>
      <c r="G32" s="103">
        <f>G30/1000000*D32*8.34</f>
        <v>0</v>
      </c>
      <c r="J32" s="91"/>
    </row>
    <row r="33" spans="1:7" s="48" customFormat="1" ht="14.1" customHeight="1" x14ac:dyDescent="0.2">
      <c r="A33" s="57"/>
      <c r="B33" s="111"/>
      <c r="C33" s="58" t="s">
        <v>77</v>
      </c>
      <c r="D33" s="88"/>
      <c r="E33" s="99" t="s">
        <v>101</v>
      </c>
      <c r="F33" s="100">
        <f>F30/1000000*D33*8.34</f>
        <v>0</v>
      </c>
      <c r="G33" s="103">
        <f>G30/1000000*D33*8.34</f>
        <v>0</v>
      </c>
    </row>
    <row r="34" spans="1:7" s="48" customFormat="1" ht="14.1" customHeight="1" thickBot="1" x14ac:dyDescent="0.25">
      <c r="A34" s="59"/>
      <c r="B34" s="55"/>
      <c r="C34" s="60" t="s">
        <v>6</v>
      </c>
      <c r="D34" s="109"/>
      <c r="E34" s="110" t="s">
        <v>101</v>
      </c>
      <c r="F34" s="107">
        <f>F30/1000000*D34*8.34</f>
        <v>0</v>
      </c>
      <c r="G34" s="108">
        <f>G30/1000000*D34*8.34</f>
        <v>0</v>
      </c>
    </row>
    <row r="35" spans="1:7" s="48" customFormat="1" ht="14.1" customHeight="1" x14ac:dyDescent="0.2">
      <c r="A35" s="139" t="s">
        <v>10</v>
      </c>
      <c r="B35" s="140"/>
      <c r="C35" s="56" t="s">
        <v>4</v>
      </c>
      <c r="D35" s="85"/>
      <c r="E35" s="114" t="s">
        <v>11</v>
      </c>
      <c r="F35" s="92" t="s">
        <v>3</v>
      </c>
      <c r="G35" s="93" t="s">
        <v>3</v>
      </c>
    </row>
    <row r="36" spans="1:7" s="48" customFormat="1" ht="14.1" customHeight="1" x14ac:dyDescent="0.2">
      <c r="A36" s="57"/>
      <c r="B36" s="111"/>
      <c r="C36" s="58" t="s">
        <v>9</v>
      </c>
      <c r="D36" s="88"/>
      <c r="E36" s="101" t="s">
        <v>122</v>
      </c>
      <c r="F36" s="101">
        <f>D36</f>
        <v>0</v>
      </c>
      <c r="G36" s="104">
        <f>D36</f>
        <v>0</v>
      </c>
    </row>
    <row r="37" spans="1:7" s="48" customFormat="1" ht="14.1" customHeight="1" x14ac:dyDescent="0.2">
      <c r="A37" s="57"/>
      <c r="B37" s="111"/>
      <c r="C37" s="58" t="s">
        <v>76</v>
      </c>
      <c r="D37" s="88"/>
      <c r="E37" s="99" t="s">
        <v>101</v>
      </c>
      <c r="F37" s="100">
        <f>F36/1000000*D37*8.34</f>
        <v>0</v>
      </c>
      <c r="G37" s="103">
        <f>G36/1000000*D37*8.34</f>
        <v>0</v>
      </c>
    </row>
    <row r="38" spans="1:7" s="48" customFormat="1" ht="14.1" customHeight="1" x14ac:dyDescent="0.2">
      <c r="A38" s="57"/>
      <c r="B38" s="111"/>
      <c r="C38" s="58" t="s">
        <v>5</v>
      </c>
      <c r="D38" s="88"/>
      <c r="E38" s="99" t="s">
        <v>101</v>
      </c>
      <c r="F38" s="100">
        <f>F36/1000000*D38*8.34</f>
        <v>0</v>
      </c>
      <c r="G38" s="103">
        <f>G36/1000000*D38*8.34</f>
        <v>0</v>
      </c>
    </row>
    <row r="39" spans="1:7" s="48" customFormat="1" ht="14.1" customHeight="1" x14ac:dyDescent="0.2">
      <c r="A39" s="57"/>
      <c r="B39" s="111"/>
      <c r="C39" s="58" t="s">
        <v>77</v>
      </c>
      <c r="D39" s="88"/>
      <c r="E39" s="99" t="s">
        <v>101</v>
      </c>
      <c r="F39" s="100">
        <f>F36/1000000*D39*8.34</f>
        <v>0</v>
      </c>
      <c r="G39" s="103">
        <f>G36/1000000*D39*8.34</f>
        <v>0</v>
      </c>
    </row>
    <row r="40" spans="1:7" s="48" customFormat="1" ht="14.1" customHeight="1" thickBot="1" x14ac:dyDescent="0.25">
      <c r="A40" s="59"/>
      <c r="B40" s="55"/>
      <c r="C40" s="60" t="s">
        <v>6</v>
      </c>
      <c r="D40" s="109"/>
      <c r="E40" s="110" t="s">
        <v>101</v>
      </c>
      <c r="F40" s="107">
        <f>F36/1000000*D40*8.34</f>
        <v>0</v>
      </c>
      <c r="G40" s="108">
        <f>G36/1000000*D40*8.34</f>
        <v>0</v>
      </c>
    </row>
    <row r="41" spans="1:7" s="48" customFormat="1" ht="26.25" customHeight="1" thickBot="1" x14ac:dyDescent="0.25">
      <c r="A41" s="143" t="s">
        <v>129</v>
      </c>
      <c r="B41" s="144"/>
      <c r="C41" s="61" t="s">
        <v>11</v>
      </c>
      <c r="D41" s="89" t="s">
        <v>3</v>
      </c>
      <c r="E41" s="89"/>
      <c r="F41" s="96"/>
      <c r="G41" s="97"/>
    </row>
    <row r="42" spans="1:7" s="48" customFormat="1" ht="26.25" customHeight="1" thickBot="1" x14ac:dyDescent="0.25">
      <c r="A42" s="143" t="s">
        <v>130</v>
      </c>
      <c r="B42" s="144"/>
      <c r="C42" s="61" t="s">
        <v>11</v>
      </c>
      <c r="D42" s="89" t="s">
        <v>3</v>
      </c>
      <c r="E42" s="89"/>
      <c r="F42" s="96"/>
      <c r="G42" s="97"/>
    </row>
    <row r="43" spans="1:7" s="48" customFormat="1" ht="14.1" customHeight="1" x14ac:dyDescent="0.2">
      <c r="A43" s="139" t="s">
        <v>12</v>
      </c>
      <c r="B43" s="140"/>
      <c r="C43" s="56" t="s">
        <v>4</v>
      </c>
      <c r="D43" s="86" t="s">
        <v>3</v>
      </c>
      <c r="E43" s="86"/>
      <c r="F43" s="114">
        <f>F12+F18+F24+F30+F36+F41+F42</f>
        <v>0</v>
      </c>
      <c r="G43" s="115">
        <f>G12+G18+G24+G30+G36+G41+G42</f>
        <v>0</v>
      </c>
    </row>
    <row r="44" spans="1:7" s="48" customFormat="1" ht="14.1" customHeight="1" x14ac:dyDescent="0.2">
      <c r="A44" s="57"/>
      <c r="B44" s="111"/>
      <c r="C44" s="58" t="s">
        <v>78</v>
      </c>
      <c r="D44" s="90" t="s">
        <v>3</v>
      </c>
      <c r="E44" s="90"/>
      <c r="F44" s="102" t="e">
        <f>F45/((F43/1000000)*8.34)</f>
        <v>#DIV/0!</v>
      </c>
      <c r="G44" s="105" t="e">
        <f>G45/((G43/1000000)*8.34)</f>
        <v>#DIV/0!</v>
      </c>
    </row>
    <row r="45" spans="1:7" s="48" customFormat="1" ht="14.1" customHeight="1" x14ac:dyDescent="0.2">
      <c r="A45" s="57"/>
      <c r="B45" s="111"/>
      <c r="C45" s="58" t="s">
        <v>76</v>
      </c>
      <c r="D45" s="90" t="s">
        <v>3</v>
      </c>
      <c r="E45" s="90"/>
      <c r="F45" s="102">
        <f>F13+F19+F25+F31+F37</f>
        <v>0</v>
      </c>
      <c r="G45" s="105">
        <f>G13+G19+G25+G31+G37</f>
        <v>0</v>
      </c>
    </row>
    <row r="46" spans="1:7" s="48" customFormat="1" ht="14.1" customHeight="1" x14ac:dyDescent="0.2">
      <c r="A46" s="57"/>
      <c r="B46" s="111"/>
      <c r="C46" s="58" t="s">
        <v>13</v>
      </c>
      <c r="D46" s="90" t="s">
        <v>3</v>
      </c>
      <c r="E46" s="90"/>
      <c r="F46" s="100" t="e">
        <f>F47/((F43/1000000)*8.34)</f>
        <v>#DIV/0!</v>
      </c>
      <c r="G46" s="103" t="e">
        <f>G47/((G43/1000000)*8.34)</f>
        <v>#DIV/0!</v>
      </c>
    </row>
    <row r="47" spans="1:7" s="48" customFormat="1" ht="14.1" customHeight="1" x14ac:dyDescent="0.2">
      <c r="A47" s="57"/>
      <c r="B47" s="111"/>
      <c r="C47" s="58" t="s">
        <v>5</v>
      </c>
      <c r="D47" s="90" t="s">
        <v>3</v>
      </c>
      <c r="E47" s="90"/>
      <c r="F47" s="100">
        <f>F14+F20+F26+F32+F38</f>
        <v>0</v>
      </c>
      <c r="G47" s="103">
        <f>G14+G20+G26+G32+G38</f>
        <v>0</v>
      </c>
    </row>
    <row r="48" spans="1:7" s="48" customFormat="1" ht="14.1" customHeight="1" x14ac:dyDescent="0.2">
      <c r="A48" s="57"/>
      <c r="B48" s="111"/>
      <c r="C48" s="58" t="s">
        <v>79</v>
      </c>
      <c r="D48" s="90" t="s">
        <v>3</v>
      </c>
      <c r="E48" s="90"/>
      <c r="F48" s="102" t="e">
        <f>F49/((F43/1000000)*8.34)</f>
        <v>#DIV/0!</v>
      </c>
      <c r="G48" s="105" t="e">
        <f>G49/((G43/1000000)*8.34)</f>
        <v>#DIV/0!</v>
      </c>
    </row>
    <row r="49" spans="1:7" s="48" customFormat="1" ht="14.1" customHeight="1" x14ac:dyDescent="0.2">
      <c r="A49" s="57"/>
      <c r="B49" s="111"/>
      <c r="C49" s="58" t="s">
        <v>77</v>
      </c>
      <c r="D49" s="90" t="s">
        <v>3</v>
      </c>
      <c r="E49" s="90"/>
      <c r="F49" s="102">
        <f>F15+F21+F27+F33+F39</f>
        <v>0</v>
      </c>
      <c r="G49" s="105">
        <f>G15+G21+G27+G33+G39</f>
        <v>0</v>
      </c>
    </row>
    <row r="50" spans="1:7" s="48" customFormat="1" ht="14.1" customHeight="1" x14ac:dyDescent="0.2">
      <c r="A50" s="57"/>
      <c r="B50" s="111"/>
      <c r="C50" s="58" t="s">
        <v>14</v>
      </c>
      <c r="D50" s="90" t="s">
        <v>3</v>
      </c>
      <c r="E50" s="90"/>
      <c r="F50" s="100" t="e">
        <f>F51/((F43/1000000)*8.34)</f>
        <v>#DIV/0!</v>
      </c>
      <c r="G50" s="103" t="e">
        <f>G51/((G43/1000000)*8.34)</f>
        <v>#DIV/0!</v>
      </c>
    </row>
    <row r="51" spans="1:7" s="48" customFormat="1" ht="14.1" customHeight="1" thickBot="1" x14ac:dyDescent="0.25">
      <c r="A51" s="59"/>
      <c r="B51" s="55"/>
      <c r="C51" s="60" t="s">
        <v>6</v>
      </c>
      <c r="D51" s="106" t="s">
        <v>3</v>
      </c>
      <c r="E51" s="106"/>
      <c r="F51" s="107">
        <f>F16+F22+F28+F34+F40</f>
        <v>0</v>
      </c>
      <c r="G51" s="108">
        <f>G16+G22+G28+G34+G40</f>
        <v>0</v>
      </c>
    </row>
  </sheetData>
  <sheetProtection algorithmName="SHA-512" hashValue="eOjbLXlKmLoS5BMmmJFwRvaix/dYhN7WjfBGc2fX4zuPfspedMFN2N6+CDLfSBtzc5J1+Eyc4UgLQsFeg93U3A==" saltValue="vn3U1xYXV6fED18AKZtlQg==" spinCount="100000" sheet="1" selectLockedCells="1"/>
  <customSheetViews>
    <customSheetView guid="{D6560975-BA55-4744-B02B-9192948B02AD}" fitToPage="1">
      <selection activeCell="D20" sqref="D20"/>
      <pageMargins left="0.5" right="0.5" top="0.5" bottom="0.5" header="0.3" footer="0.3"/>
      <pageSetup scale="92" orientation="portrait" r:id="rId1"/>
    </customSheetView>
    <customSheetView guid="{422EF630-D64D-41CE-8EC7-A9FEBA2356C7}" showPageBreaks="1" fitToPage="1" printArea="1">
      <selection activeCell="D20" sqref="D20"/>
      <pageMargins left="0.5" right="0.5" top="0.5" bottom="0.5" header="0.3" footer="0.3"/>
      <pageSetup scale="92" orientation="portrait" r:id="rId2"/>
    </customSheetView>
    <customSheetView guid="{6A9177DD-EA44-44FA-89A1-E4233C7B936E}" showPageBreaks="1" fitToPage="1" printArea="1">
      <selection activeCell="D20" sqref="D20"/>
      <pageMargins left="0.5" right="0.5" top="0.5" bottom="0.5" header="0.3" footer="0.3"/>
      <pageSetup scale="92" orientation="portrait" r:id="rId3"/>
    </customSheetView>
  </customSheetViews>
  <mergeCells count="9">
    <mergeCell ref="A43:B43"/>
    <mergeCell ref="B4:C4"/>
    <mergeCell ref="A17:B17"/>
    <mergeCell ref="A10:B10"/>
    <mergeCell ref="A23:B23"/>
    <mergeCell ref="A29:B29"/>
    <mergeCell ref="A35:B35"/>
    <mergeCell ref="A41:B41"/>
    <mergeCell ref="A42:B42"/>
  </mergeCells>
  <pageMargins left="0.5" right="0.5" top="0.5" bottom="0.5" header="0.3" footer="0.3"/>
  <pageSetup scale="77" orientation="portrait" r:id="rId4"/>
  <headerFooter>
    <oddFooter>&amp;L&amp;"Arial,Italic"&amp;8wq-wwtp5-20a  •  3/2/23&amp;C&amp;"Arial,Italic"&amp;8 https://www.pca.state.mn.us  •  Available in alternative formats  •  651-296-6300  •  
800-657-3864  •  Use your preferred relay service&amp;R&amp;"Arial,Italic"&amp;8Page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1C88E-B82B-4663-8349-CE2B0C61E846}">
  <sheetPr codeName="Sheet4"/>
  <dimension ref="A1:V29"/>
  <sheetViews>
    <sheetView zoomScaleNormal="100" workbookViewId="0">
      <selection activeCell="C4" sqref="C4:G4"/>
    </sheetView>
  </sheetViews>
  <sheetFormatPr defaultRowHeight="12.75" x14ac:dyDescent="0.2"/>
  <cols>
    <col min="1" max="1" width="10.7109375" customWidth="1"/>
    <col min="2" max="2" width="13" customWidth="1"/>
    <col min="3" max="3" width="15.85546875" customWidth="1"/>
    <col min="5" max="5" width="13" customWidth="1"/>
    <col min="6" max="6" width="13.140625" customWidth="1"/>
    <col min="7" max="7" width="12.5703125" customWidth="1"/>
    <col min="8" max="8" width="5.42578125" customWidth="1"/>
    <col min="10" max="10" width="10.7109375" customWidth="1"/>
  </cols>
  <sheetData>
    <row r="1" spans="1:22" s="4" customFormat="1" ht="81" customHeight="1" x14ac:dyDescent="0.2">
      <c r="A1" s="68"/>
      <c r="B1" s="68"/>
      <c r="C1" s="68"/>
      <c r="D1" s="68"/>
      <c r="E1" s="68"/>
      <c r="F1" s="68"/>
      <c r="G1" s="68"/>
      <c r="H1" s="68"/>
      <c r="I1" s="68"/>
      <c r="J1" s="68"/>
      <c r="K1" s="66"/>
      <c r="L1" s="66"/>
      <c r="M1" s="66"/>
      <c r="N1" s="66"/>
      <c r="O1" s="66"/>
      <c r="P1" s="66"/>
      <c r="Q1" s="66"/>
      <c r="R1" s="66"/>
      <c r="S1" s="66"/>
      <c r="T1" s="66"/>
      <c r="U1" s="66"/>
      <c r="V1" s="66"/>
    </row>
    <row r="2" spans="1:22" s="3" customFormat="1" ht="25.5" customHeight="1" thickBot="1" x14ac:dyDescent="0.35">
      <c r="A2" s="69" t="s">
        <v>102</v>
      </c>
      <c r="B2" s="69"/>
      <c r="C2" s="69"/>
      <c r="D2" s="69"/>
      <c r="E2" s="69"/>
      <c r="F2" s="69"/>
      <c r="G2" s="69"/>
      <c r="H2" s="69"/>
      <c r="I2" s="69"/>
      <c r="J2" s="70"/>
    </row>
    <row r="3" spans="1:22" s="6" customFormat="1" ht="9" customHeight="1" x14ac:dyDescent="0.2">
      <c r="A3" s="48"/>
      <c r="B3" s="48"/>
      <c r="C3" s="48"/>
      <c r="D3" s="48"/>
      <c r="E3" s="48"/>
      <c r="F3" s="48"/>
      <c r="G3" s="48"/>
      <c r="H3" s="48"/>
      <c r="I3" s="48"/>
      <c r="J3" s="51"/>
    </row>
    <row r="4" spans="1:22" s="6" customFormat="1" ht="15" customHeight="1" x14ac:dyDescent="0.2">
      <c r="A4" s="48"/>
      <c r="B4" s="52" t="s">
        <v>80</v>
      </c>
      <c r="C4" s="145">
        <f>'Design Flows - Table 2'!D4</f>
        <v>0</v>
      </c>
      <c r="D4" s="146"/>
      <c r="E4" s="146"/>
      <c r="F4" s="146"/>
      <c r="G4" s="147"/>
      <c r="H4" s="48"/>
      <c r="I4" s="71" t="s">
        <v>123</v>
      </c>
      <c r="J4" s="71"/>
    </row>
    <row r="5" spans="1:22" s="6" customFormat="1" ht="15" customHeight="1" x14ac:dyDescent="0.2">
      <c r="A5" s="48"/>
      <c r="B5" s="52" t="s">
        <v>36</v>
      </c>
      <c r="C5" s="145">
        <f>'Design Flows - Table 2'!D5</f>
        <v>0</v>
      </c>
      <c r="D5" s="147"/>
      <c r="E5" s="72"/>
      <c r="F5" s="72"/>
      <c r="G5" s="72"/>
      <c r="H5" s="48"/>
      <c r="I5" s="53" t="s">
        <v>124</v>
      </c>
      <c r="J5" s="117"/>
    </row>
    <row r="6" spans="1:22" s="6" customFormat="1" ht="15" customHeight="1" x14ac:dyDescent="0.2">
      <c r="A6" s="48"/>
      <c r="B6" s="52" t="s">
        <v>81</v>
      </c>
      <c r="C6" s="145">
        <f>'Design Flows - Table 2'!D6</f>
        <v>0</v>
      </c>
      <c r="D6" s="147"/>
      <c r="E6" s="72"/>
      <c r="F6" s="72" t="s">
        <v>37</v>
      </c>
      <c r="G6" s="148">
        <f>'Design Flows - Table 2'!H6</f>
        <v>0</v>
      </c>
      <c r="H6" s="149"/>
      <c r="I6" s="116" t="s">
        <v>125</v>
      </c>
      <c r="J6" s="118"/>
    </row>
    <row r="7" spans="1:22" s="6" customFormat="1" ht="14.25" customHeight="1" x14ac:dyDescent="0.2">
      <c r="A7" s="48"/>
      <c r="B7" s="52" t="s">
        <v>66</v>
      </c>
      <c r="C7" s="145">
        <f>'Design Flows - Table 2'!D7</f>
        <v>0</v>
      </c>
      <c r="D7" s="147"/>
      <c r="E7" s="72"/>
      <c r="F7" s="72"/>
      <c r="G7" s="72"/>
      <c r="H7" s="48"/>
      <c r="I7" s="48"/>
      <c r="J7" s="48"/>
    </row>
    <row r="8" spans="1:22" s="6" customFormat="1" x14ac:dyDescent="0.2">
      <c r="A8" s="48"/>
      <c r="B8" s="52" t="s">
        <v>2</v>
      </c>
      <c r="C8" s="120"/>
      <c r="D8" s="48"/>
      <c r="E8" s="48"/>
      <c r="F8" s="48"/>
      <c r="G8" s="48"/>
      <c r="H8" s="48"/>
      <c r="I8" s="48"/>
      <c r="J8" s="48"/>
    </row>
    <row r="9" spans="1:22" s="6" customFormat="1" x14ac:dyDescent="0.2">
      <c r="A9" s="48"/>
      <c r="B9" s="48"/>
      <c r="C9" s="73"/>
      <c r="D9" s="48"/>
      <c r="E9" s="48"/>
      <c r="F9" s="48"/>
      <c r="G9" s="48"/>
      <c r="H9" s="48"/>
      <c r="I9" s="48"/>
      <c r="J9" s="48"/>
    </row>
    <row r="10" spans="1:22" ht="13.5" thickBot="1" x14ac:dyDescent="0.25">
      <c r="A10" s="74"/>
      <c r="B10" s="74"/>
      <c r="C10" s="75" t="s">
        <v>104</v>
      </c>
      <c r="D10" s="74"/>
      <c r="E10" s="74"/>
      <c r="F10" s="74"/>
      <c r="G10" s="74"/>
      <c r="H10" s="74"/>
      <c r="I10" s="74"/>
      <c r="J10" s="74"/>
      <c r="K10" s="6"/>
      <c r="L10" s="6"/>
    </row>
    <row r="11" spans="1:22" ht="14.25" thickTop="1" thickBot="1" x14ac:dyDescent="0.25">
      <c r="A11" s="74"/>
      <c r="B11" s="74" t="s">
        <v>92</v>
      </c>
      <c r="C11" s="77">
        <f>'Design Flows - Table 2'!K28</f>
        <v>0</v>
      </c>
      <c r="D11" s="74" t="s">
        <v>94</v>
      </c>
      <c r="E11" s="76">
        <f>C11/1000000</f>
        <v>0</v>
      </c>
      <c r="F11" s="74" t="s">
        <v>103</v>
      </c>
      <c r="G11" s="74"/>
      <c r="H11" s="74"/>
      <c r="I11" s="74"/>
      <c r="J11" s="74"/>
      <c r="K11" s="6"/>
      <c r="L11" s="6"/>
    </row>
    <row r="12" spans="1:22" ht="14.25" thickTop="1" thickBot="1" x14ac:dyDescent="0.25">
      <c r="A12" s="74"/>
      <c r="B12" s="74" t="s">
        <v>93</v>
      </c>
      <c r="C12" s="77">
        <f>'Design Flows - Table 2'!K34</f>
        <v>0</v>
      </c>
      <c r="D12" s="74" t="s">
        <v>94</v>
      </c>
      <c r="E12" s="76">
        <f t="shared" ref="E12:E14" si="0">C12/1000000</f>
        <v>0</v>
      </c>
      <c r="F12" s="74" t="s">
        <v>103</v>
      </c>
      <c r="G12" s="74"/>
      <c r="H12" s="74"/>
      <c r="I12" s="74"/>
      <c r="J12" s="74"/>
      <c r="K12" s="6"/>
      <c r="L12" s="6"/>
    </row>
    <row r="13" spans="1:22" ht="14.25" thickTop="1" thickBot="1" x14ac:dyDescent="0.25">
      <c r="A13" s="74"/>
      <c r="B13" s="74" t="s">
        <v>0</v>
      </c>
      <c r="C13" s="77">
        <f>'Design Flows - Table 2'!K42</f>
        <v>0</v>
      </c>
      <c r="D13" s="74" t="s">
        <v>94</v>
      </c>
      <c r="E13" s="76">
        <f t="shared" si="0"/>
        <v>0</v>
      </c>
      <c r="F13" s="74" t="s">
        <v>103</v>
      </c>
      <c r="G13" s="74"/>
      <c r="H13" s="74"/>
      <c r="I13" s="74"/>
      <c r="J13" s="74"/>
      <c r="K13" s="6"/>
      <c r="L13" s="6"/>
    </row>
    <row r="14" spans="1:22" ht="14.25" thickTop="1" thickBot="1" x14ac:dyDescent="0.25">
      <c r="A14" s="74"/>
      <c r="B14" s="74" t="s">
        <v>1</v>
      </c>
      <c r="C14" s="77">
        <f>'Design Flows - Table 2'!K53</f>
        <v>0</v>
      </c>
      <c r="D14" s="74" t="s">
        <v>94</v>
      </c>
      <c r="E14" s="76">
        <f t="shared" si="0"/>
        <v>0</v>
      </c>
      <c r="F14" s="74" t="s">
        <v>103</v>
      </c>
      <c r="G14" s="74"/>
      <c r="H14" s="74"/>
      <c r="I14" s="74"/>
      <c r="J14" s="74"/>
      <c r="K14" s="6"/>
      <c r="L14" s="6"/>
    </row>
    <row r="15" spans="1:22" ht="42" customHeight="1" thickTop="1" thickBot="1" x14ac:dyDescent="0.25">
      <c r="A15" s="74"/>
      <c r="B15" s="74"/>
      <c r="C15" s="78"/>
      <c r="D15" s="74"/>
      <c r="E15" s="74"/>
      <c r="F15" s="79" t="s">
        <v>105</v>
      </c>
      <c r="G15" s="74"/>
      <c r="H15" s="74"/>
      <c r="I15" s="74"/>
      <c r="J15" s="74"/>
      <c r="K15" s="6"/>
      <c r="L15" s="6"/>
    </row>
    <row r="16" spans="1:22" ht="14.25" thickTop="1" thickBot="1" x14ac:dyDescent="0.25">
      <c r="A16" s="74"/>
      <c r="B16" s="74" t="s">
        <v>95</v>
      </c>
      <c r="C16" s="82"/>
      <c r="D16" s="74" t="s">
        <v>100</v>
      </c>
      <c r="E16" s="80" t="e">
        <f>C16/(E14*8.34)</f>
        <v>#DIV/0!</v>
      </c>
      <c r="F16" s="74" t="s">
        <v>101</v>
      </c>
      <c r="G16" s="74"/>
      <c r="H16" s="74"/>
      <c r="I16" s="74"/>
      <c r="J16" s="74"/>
      <c r="K16" s="6"/>
      <c r="L16" s="6"/>
    </row>
    <row r="17" spans="1:12" ht="14.25" thickTop="1" thickBot="1" x14ac:dyDescent="0.25">
      <c r="A17" s="74"/>
      <c r="B17" s="74" t="s">
        <v>96</v>
      </c>
      <c r="C17" s="82"/>
      <c r="D17" s="74" t="s">
        <v>100</v>
      </c>
      <c r="E17" s="80" t="e">
        <f>C17/(E14*8.34)</f>
        <v>#DIV/0!</v>
      </c>
      <c r="F17" s="74" t="s">
        <v>101</v>
      </c>
      <c r="G17" s="74"/>
      <c r="H17" s="74"/>
      <c r="I17" s="74"/>
      <c r="J17" s="74"/>
      <c r="K17" s="6"/>
      <c r="L17" s="6"/>
    </row>
    <row r="18" spans="1:12" ht="14.25" thickTop="1" thickBot="1" x14ac:dyDescent="0.25">
      <c r="A18" s="74"/>
      <c r="B18" s="74" t="s">
        <v>97</v>
      </c>
      <c r="C18" s="82"/>
      <c r="D18" s="74" t="s">
        <v>100</v>
      </c>
      <c r="E18" s="80" t="e">
        <f>C18/(E14*8.34)</f>
        <v>#DIV/0!</v>
      </c>
      <c r="F18" s="74" t="s">
        <v>101</v>
      </c>
      <c r="G18" s="74"/>
      <c r="H18" s="74"/>
      <c r="I18" s="74"/>
      <c r="J18" s="74"/>
      <c r="K18" s="6"/>
      <c r="L18" s="6"/>
    </row>
    <row r="19" spans="1:12" ht="14.25" thickTop="1" thickBot="1" x14ac:dyDescent="0.25">
      <c r="A19" s="74"/>
      <c r="B19" s="74" t="s">
        <v>98</v>
      </c>
      <c r="C19" s="82"/>
      <c r="D19" s="74" t="s">
        <v>100</v>
      </c>
      <c r="E19" s="80" t="e">
        <f>C19/(E14*8.34)</f>
        <v>#DIV/0!</v>
      </c>
      <c r="F19" s="74" t="s">
        <v>101</v>
      </c>
      <c r="G19" s="74"/>
      <c r="H19" s="74"/>
      <c r="I19" s="74"/>
      <c r="J19" s="74"/>
      <c r="K19" s="6"/>
      <c r="L19" s="6"/>
    </row>
    <row r="20" spans="1:12" ht="14.25" thickTop="1" thickBot="1" x14ac:dyDescent="0.25">
      <c r="A20" s="74"/>
      <c r="B20" s="74"/>
      <c r="C20" s="78"/>
      <c r="D20" s="74"/>
      <c r="E20" s="81"/>
      <c r="F20" s="74"/>
      <c r="G20" s="74"/>
      <c r="H20" s="74"/>
      <c r="I20" s="74"/>
      <c r="J20" s="74"/>
      <c r="K20" s="6"/>
      <c r="L20" s="6"/>
    </row>
    <row r="21" spans="1:12" ht="14.25" thickTop="1" thickBot="1" x14ac:dyDescent="0.25">
      <c r="A21" s="74" t="s">
        <v>99</v>
      </c>
      <c r="B21" s="83"/>
      <c r="C21" s="82"/>
      <c r="D21" s="74" t="s">
        <v>100</v>
      </c>
      <c r="E21" s="80" t="e">
        <f>C21/(E14*8.34)</f>
        <v>#DIV/0!</v>
      </c>
      <c r="F21" s="74" t="s">
        <v>101</v>
      </c>
      <c r="G21" s="74"/>
      <c r="H21" s="74"/>
      <c r="I21" s="74"/>
      <c r="J21" s="74"/>
      <c r="K21" s="6"/>
      <c r="L21" s="6"/>
    </row>
    <row r="22" spans="1:12" ht="14.25" thickTop="1" thickBot="1" x14ac:dyDescent="0.25">
      <c r="A22" s="74" t="s">
        <v>99</v>
      </c>
      <c r="B22" s="83"/>
      <c r="C22" s="82"/>
      <c r="D22" s="74" t="s">
        <v>100</v>
      </c>
      <c r="E22" s="80" t="e">
        <f>C22/(E14*8.34)</f>
        <v>#DIV/0!</v>
      </c>
      <c r="F22" s="74" t="s">
        <v>101</v>
      </c>
      <c r="G22" s="74"/>
      <c r="H22" s="74"/>
      <c r="I22" s="74"/>
      <c r="J22" s="74"/>
      <c r="K22" s="6"/>
      <c r="L22" s="6"/>
    </row>
    <row r="23" spans="1:12" ht="14.25" thickTop="1" thickBot="1" x14ac:dyDescent="0.25">
      <c r="A23" s="74" t="s">
        <v>99</v>
      </c>
      <c r="B23" s="83"/>
      <c r="C23" s="82"/>
      <c r="D23" s="74" t="s">
        <v>100</v>
      </c>
      <c r="E23" s="80" t="e">
        <f>C23/(E14*8.34)</f>
        <v>#DIV/0!</v>
      </c>
      <c r="F23" s="74" t="s">
        <v>101</v>
      </c>
      <c r="G23" s="74"/>
      <c r="H23" s="74"/>
      <c r="I23" s="74"/>
      <c r="J23" s="74"/>
      <c r="K23" s="6"/>
      <c r="L23" s="6"/>
    </row>
    <row r="24" spans="1:12" ht="14.25" thickTop="1" thickBot="1" x14ac:dyDescent="0.25">
      <c r="A24" s="74" t="s">
        <v>99</v>
      </c>
      <c r="B24" s="83"/>
      <c r="C24" s="82"/>
      <c r="D24" s="74" t="s">
        <v>100</v>
      </c>
      <c r="E24" s="80" t="e">
        <f>C24/(E14*8.34)</f>
        <v>#DIV/0!</v>
      </c>
      <c r="F24" s="74" t="s">
        <v>101</v>
      </c>
      <c r="G24" s="74"/>
      <c r="H24" s="74"/>
      <c r="I24" s="74"/>
      <c r="J24" s="74"/>
      <c r="K24" s="6"/>
      <c r="L24" s="6"/>
    </row>
    <row r="25" spans="1:12" ht="14.25" thickTop="1" thickBot="1" x14ac:dyDescent="0.25">
      <c r="A25" s="74" t="s">
        <v>99</v>
      </c>
      <c r="B25" s="83"/>
      <c r="C25" s="82"/>
      <c r="D25" s="74" t="s">
        <v>100</v>
      </c>
      <c r="E25" s="80" t="e">
        <f>C25/(E14*8.34)</f>
        <v>#DIV/0!</v>
      </c>
      <c r="F25" s="74" t="s">
        <v>101</v>
      </c>
      <c r="G25" s="74"/>
      <c r="H25" s="74"/>
      <c r="I25" s="74"/>
      <c r="J25" s="74"/>
      <c r="K25" s="6"/>
      <c r="L25" s="6"/>
    </row>
    <row r="26" spans="1:12" ht="14.25" thickTop="1" thickBot="1" x14ac:dyDescent="0.25">
      <c r="A26" s="74" t="s">
        <v>99</v>
      </c>
      <c r="B26" s="83"/>
      <c r="C26" s="82"/>
      <c r="D26" s="74" t="s">
        <v>100</v>
      </c>
      <c r="E26" s="80" t="e">
        <f>C26/(E14*8.34)</f>
        <v>#DIV/0!</v>
      </c>
      <c r="F26" s="74" t="s">
        <v>101</v>
      </c>
      <c r="G26" s="74"/>
      <c r="H26" s="74"/>
      <c r="I26" s="74"/>
      <c r="J26" s="74"/>
      <c r="K26" s="6"/>
      <c r="L26" s="6"/>
    </row>
    <row r="27" spans="1:12" ht="14.25" thickTop="1" thickBot="1" x14ac:dyDescent="0.25">
      <c r="A27" s="74" t="s">
        <v>99</v>
      </c>
      <c r="B27" s="83"/>
      <c r="C27" s="82"/>
      <c r="D27" s="74" t="s">
        <v>100</v>
      </c>
      <c r="E27" s="80" t="e">
        <f>C27/(E14*8.34)</f>
        <v>#DIV/0!</v>
      </c>
      <c r="F27" s="74" t="s">
        <v>101</v>
      </c>
      <c r="G27" s="74"/>
      <c r="H27" s="74"/>
      <c r="I27" s="74"/>
      <c r="J27" s="74"/>
      <c r="K27" s="6"/>
      <c r="L27" s="6"/>
    </row>
    <row r="28" spans="1:12" ht="13.5" thickTop="1" x14ac:dyDescent="0.2">
      <c r="A28" s="6"/>
      <c r="B28" s="6"/>
      <c r="C28" s="6"/>
      <c r="D28" s="6"/>
      <c r="E28" s="6"/>
      <c r="F28" s="6"/>
      <c r="G28" s="6"/>
      <c r="H28" s="6"/>
      <c r="I28" s="6"/>
      <c r="J28" s="6"/>
      <c r="K28" s="6"/>
      <c r="L28" s="6"/>
    </row>
    <row r="29" spans="1:12" x14ac:dyDescent="0.2">
      <c r="A29" s="6"/>
      <c r="B29" s="6"/>
      <c r="C29" s="6"/>
      <c r="D29" s="6"/>
      <c r="E29" s="6"/>
      <c r="F29" s="6"/>
      <c r="G29" s="6"/>
      <c r="H29" s="6"/>
      <c r="I29" s="6"/>
      <c r="J29" s="6"/>
      <c r="K29" s="6"/>
      <c r="L29" s="6"/>
    </row>
  </sheetData>
  <sheetProtection algorithmName="SHA-512" hashValue="adwRDJMUdYIvgbYzWdNc9jtnFdE30DA6jeSNJWNZRicN6BN1y6Y0r/DRV+tNy8kph+3hsj4He/Z9/wIPtgDoDg==" saltValue="PuknlX/agJbHze1AhczrUg==" spinCount="100000" sheet="1" selectLockedCells="1"/>
  <mergeCells count="5">
    <mergeCell ref="C4:G4"/>
    <mergeCell ref="C5:D5"/>
    <mergeCell ref="C6:D6"/>
    <mergeCell ref="C7:D7"/>
    <mergeCell ref="G6:H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Design Flows - Table 2</vt:lpstr>
      <vt:lpstr>Design Loadings - Table 3</vt:lpstr>
      <vt:lpstr>Summary Table 4</vt:lpstr>
      <vt:lpstr>'Summary Table 4'!Print_Area</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Design flow and loading determination worksheets</dc:title>
  <dc:subject>This spreadsheet is a tool for evaluation of wastewater treatment plant design data.</dc:subject>
  <dc:creator>Minnesota Pollution Control Agency - P.Rodewald, D.Sahli (Sandra Simbeck)</dc:creator>
  <cp:keywords>Minnesota Pollution Control Agency,wq-wwtp5-20a,water quality,wastewater treatment plants,design flow,design loading,determination</cp:keywords>
  <dc:description>Password protected.</dc:description>
  <cp:lastModifiedBy>Simbeck, Sandra</cp:lastModifiedBy>
  <cp:lastPrinted>2023-02-09T20:56:48Z</cp:lastPrinted>
  <dcterms:created xsi:type="dcterms:W3CDTF">2014-02-12T15:35:13Z</dcterms:created>
  <dcterms:modified xsi:type="dcterms:W3CDTF">2023-03-02T19:28:11Z</dcterms:modified>
  <cp:category>water quality,wastewater treatment plants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-463166384</vt:i4>
  </property>
  <property fmtid="{D5CDD505-2E9C-101B-9397-08002B2CF9AE}" pid="3" name="_ReviewCycleID">
    <vt:i4>-463166384</vt:i4>
  </property>
  <property fmtid="{D5CDD505-2E9C-101B-9397-08002B2CF9AE}" pid="4" name="_NewReviewCycle">
    <vt:lpwstr/>
  </property>
  <property fmtid="{D5CDD505-2E9C-101B-9397-08002B2CF9AE}" pid="5" name="_ReviewingToolsShownOnce">
    <vt:lpwstr/>
  </property>
</Properties>
</file>