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tabRatio="603" activeTab="0"/>
  </bookViews>
  <sheets>
    <sheet name="Gantt Chart" sheetId="1" r:id="rId1"/>
    <sheet name="Budget-Expenses1" sheetId="2" r:id="rId2"/>
    <sheet name="Budget-Expenses2" sheetId="3" r:id="rId3"/>
  </sheets>
  <definedNames>
    <definedName name="_xlnm.Print_Titles" localSheetId="1">'Budget-Expenses1'!$8:$12</definedName>
    <definedName name="_xlnm.Print_Titles" localSheetId="2">'Budget-Expenses2'!$6:$10</definedName>
    <definedName name="_xlnm.Print_Titles" localSheetId="0">'Gantt Chart'!$6:$10</definedName>
  </definedNames>
  <calcPr fullCalcOnLoad="1"/>
</workbook>
</file>

<file path=xl/sharedStrings.xml><?xml version="1.0" encoding="utf-8"?>
<sst xmlns="http://schemas.openxmlformats.org/spreadsheetml/2006/main" count="1251" uniqueCount="279">
  <si>
    <t>J</t>
  </si>
  <si>
    <t>F</t>
  </si>
  <si>
    <t>M</t>
  </si>
  <si>
    <t>A</t>
  </si>
  <si>
    <t>S</t>
  </si>
  <si>
    <t>O</t>
  </si>
  <si>
    <t>N</t>
  </si>
  <si>
    <t>D</t>
  </si>
  <si>
    <t>X</t>
  </si>
  <si>
    <t>OBJECTIVE  B:  EDUCATIONAL DEMONSTRATIONS</t>
  </si>
  <si>
    <t>OBJECTIVE  C:  ON-SITE WASTEWATER MANAGEMENT</t>
  </si>
  <si>
    <t>OBJECTIVE  D:  WATER QUALITY MONITORING</t>
  </si>
  <si>
    <t>OBJECTIVE  E:  BMP EVALUATION AND ADJUSTMENT</t>
  </si>
  <si>
    <t>Timeline:  Conduct work on a routine basis as specified in the above Action statements.</t>
  </si>
  <si>
    <t>OBJECTIVE  F:  MANAGEMENT AND ADMINISTRATION OF PROJECT</t>
  </si>
  <si>
    <t>Reports Due</t>
  </si>
  <si>
    <t>Data Due</t>
  </si>
  <si>
    <t>Task  1</t>
  </si>
  <si>
    <t>Task  2</t>
  </si>
  <si>
    <t>Task  3</t>
  </si>
  <si>
    <t>Task  4</t>
  </si>
  <si>
    <t>Task  5</t>
  </si>
  <si>
    <t>Task  6</t>
  </si>
  <si>
    <t>Task  7</t>
  </si>
  <si>
    <t>PROJECT NAME:</t>
  </si>
  <si>
    <t>I.</t>
  </si>
  <si>
    <t>II.</t>
  </si>
  <si>
    <t>V.</t>
  </si>
  <si>
    <t>Expended</t>
  </si>
  <si>
    <t>Cumulative</t>
  </si>
  <si>
    <t>Budget</t>
  </si>
  <si>
    <t>Cost Category</t>
  </si>
  <si>
    <t>Quantity</t>
  </si>
  <si>
    <t xml:space="preserve">       Subtotals</t>
  </si>
  <si>
    <t xml:space="preserve">Grant </t>
  </si>
  <si>
    <t>Match</t>
  </si>
  <si>
    <t>Total</t>
  </si>
  <si>
    <t>Expend.</t>
  </si>
  <si>
    <t>Balance</t>
  </si>
  <si>
    <t xml:space="preserve"> </t>
  </si>
  <si>
    <t>(Hours/Amount)</t>
  </si>
  <si>
    <t>In-Kind</t>
  </si>
  <si>
    <t xml:space="preserve">Cash </t>
  </si>
  <si>
    <t>Cash</t>
  </si>
  <si>
    <t>Exp./Budget</t>
  </si>
  <si>
    <t>A)  Contributing Sponsors</t>
  </si>
  <si>
    <t xml:space="preserve">     DNR</t>
  </si>
  <si>
    <t>Project Manager</t>
  </si>
  <si>
    <t>/hr.</t>
  </si>
  <si>
    <t>/</t>
  </si>
  <si>
    <t>hrs.</t>
  </si>
  <si>
    <t>Hydrologist</t>
  </si>
  <si>
    <t>Administration</t>
  </si>
  <si>
    <t>Transportation</t>
  </si>
  <si>
    <t xml:space="preserve">     SWCD</t>
  </si>
  <si>
    <t>Secretary</t>
  </si>
  <si>
    <t xml:space="preserve">Supplies </t>
  </si>
  <si>
    <t xml:space="preserve">    Cmptr. Disk</t>
  </si>
  <si>
    <t>/unit</t>
  </si>
  <si>
    <t>units</t>
  </si>
  <si>
    <t xml:space="preserve">     Subtotal - Acme Consultants</t>
  </si>
  <si>
    <t>Postage</t>
  </si>
  <si>
    <t>Misc. Office</t>
  </si>
  <si>
    <t>Volunteer Sup.</t>
  </si>
  <si>
    <t>B)  Project Sponsor</t>
  </si>
  <si>
    <t>Aerial Imagery</t>
  </si>
  <si>
    <t xml:space="preserve">   Materials</t>
  </si>
  <si>
    <t xml:space="preserve">   Gas &amp; Lodging</t>
  </si>
  <si>
    <t xml:space="preserve">   Data Analysis</t>
  </si>
  <si>
    <t xml:space="preserve"> Dist. Manager</t>
  </si>
  <si>
    <t>Technician</t>
  </si>
  <si>
    <t>Area Volunteers</t>
  </si>
  <si>
    <t>Analysis</t>
  </si>
  <si>
    <t xml:space="preserve">     Army COE</t>
  </si>
  <si>
    <t>District Ranger</t>
  </si>
  <si>
    <t>SUBTOTAL</t>
  </si>
  <si>
    <t>USCOE Lab Parameters (Lake)</t>
  </si>
  <si>
    <t>Water Qual. Anal.</t>
  </si>
  <si>
    <t>10% contingency</t>
  </si>
  <si>
    <t>QA/QC (15%)</t>
  </si>
  <si>
    <t>C)</t>
  </si>
  <si>
    <t>DNR Fisheries</t>
  </si>
  <si>
    <t xml:space="preserve">   Fish Survey</t>
  </si>
  <si>
    <t>D)</t>
  </si>
  <si>
    <t xml:space="preserve">USCOE </t>
  </si>
  <si>
    <t xml:space="preserve">   Core Sampling</t>
  </si>
  <si>
    <t xml:space="preserve"> (ACOE)</t>
  </si>
  <si>
    <t>Equipment</t>
  </si>
  <si>
    <t>Consulting</t>
  </si>
  <si>
    <t xml:space="preserve"> Lab Parameters (stream)</t>
  </si>
  <si>
    <t>Shipping</t>
  </si>
  <si>
    <t>Mussel Biomonitoring</t>
  </si>
  <si>
    <t>U of M (F &amp; W)</t>
  </si>
  <si>
    <t>Gas &amp; Lodging</t>
  </si>
  <si>
    <t>Suppl/Software</t>
  </si>
  <si>
    <t>area volunteers</t>
  </si>
  <si>
    <t xml:space="preserve"> /hr</t>
  </si>
  <si>
    <t>Dist. Manager</t>
  </si>
  <si>
    <t>Compliance Technician</t>
  </si>
  <si>
    <t>Restoration</t>
  </si>
  <si>
    <t>Video Production</t>
  </si>
  <si>
    <t>Newsletter, Brochure</t>
  </si>
  <si>
    <t>Software</t>
  </si>
  <si>
    <t>hydrologist</t>
  </si>
  <si>
    <t>G R A N D   T O T A L</t>
  </si>
  <si>
    <t xml:space="preserve">   OBJECTIVE 1 - DEVELOPMENT OF PROJECT WORKPLAN</t>
  </si>
  <si>
    <t>OBJECTIVE 1 - TOTAL</t>
  </si>
  <si>
    <t>OBJECTIVE 2 - LAKE WATER QUALITY MONITORING</t>
  </si>
  <si>
    <t>OBJECTIVE 2 - TOTAL</t>
  </si>
  <si>
    <t>OBJECTIVE 3 - STREAM WATER QUALITY MONITORING</t>
  </si>
  <si>
    <t>OBJECTIVE 3 - TOTAL</t>
  </si>
  <si>
    <t>OBJECTIVE 4 - TOTAL</t>
  </si>
  <si>
    <t>OBJECTIVE 4 - WATERSHED ASSESSMENT</t>
  </si>
  <si>
    <t>OBJECTIVE 5 - TOTAL</t>
  </si>
  <si>
    <t>OBJECTIVE 6 - DATA ANALYSIS AND REPORT PREPARATION</t>
  </si>
  <si>
    <t>OBJECTIVE 5 - IDENTIFICATION OF BEST MANAGEMENT PRACTICES</t>
  </si>
  <si>
    <t>OBJECTIVE 6 - TOTAL</t>
  </si>
  <si>
    <t>OBJECTIVE 7 - DEVELOPMENT OF IMPLEMENTATION PLAN</t>
  </si>
  <si>
    <t>OBJECTIVE 7 - TOTAL</t>
  </si>
  <si>
    <t xml:space="preserve">ITEMIZED BUDGET </t>
  </si>
  <si>
    <t>Year 1</t>
  </si>
  <si>
    <t>Jan 1 - Jun 30</t>
  </si>
  <si>
    <t>Jul 1 - Dec 31</t>
  </si>
  <si>
    <t>Year 2</t>
  </si>
  <si>
    <t>Year 3</t>
  </si>
  <si>
    <t>Year 4</t>
  </si>
  <si>
    <t>III.A.</t>
  </si>
  <si>
    <t>III.B.</t>
  </si>
  <si>
    <t>III.C.</t>
  </si>
  <si>
    <t>III.D.</t>
  </si>
  <si>
    <t>III.E.</t>
  </si>
  <si>
    <t>III.F.</t>
  </si>
  <si>
    <t>III.G.</t>
  </si>
  <si>
    <t>III.H.</t>
  </si>
  <si>
    <t>(III.A. thr H.)</t>
  </si>
  <si>
    <t>(IV - II)</t>
  </si>
  <si>
    <t>iV.</t>
  </si>
  <si>
    <t xml:space="preserve"> /</t>
  </si>
  <si>
    <t>hrs</t>
  </si>
  <si>
    <t>Cost</t>
  </si>
  <si>
    <t xml:space="preserve">Unit </t>
  </si>
  <si>
    <t>[PROJECT NAME]</t>
  </si>
  <si>
    <t>III.A.1.</t>
  </si>
  <si>
    <t>III.A.2</t>
  </si>
  <si>
    <t>III.A.3.</t>
  </si>
  <si>
    <t>III.B.1.</t>
  </si>
  <si>
    <t>III.B.2</t>
  </si>
  <si>
    <t>III.B.3.</t>
  </si>
  <si>
    <t>III.C.1.</t>
  </si>
  <si>
    <t>III.C.3.</t>
  </si>
  <si>
    <t>III.D.1.</t>
  </si>
  <si>
    <t>III.D.2</t>
  </si>
  <si>
    <t>III.D.3.</t>
  </si>
  <si>
    <t>III.E.1.</t>
  </si>
  <si>
    <t>III.E.2</t>
  </si>
  <si>
    <t>III.E.3.</t>
  </si>
  <si>
    <t>III.F.1.</t>
  </si>
  <si>
    <t>III.F.2</t>
  </si>
  <si>
    <t>III.F.3.</t>
  </si>
  <si>
    <t>III.G.1.</t>
  </si>
  <si>
    <t>III.G.2</t>
  </si>
  <si>
    <t>III.G.3.</t>
  </si>
  <si>
    <t>III.H.1.</t>
  </si>
  <si>
    <t>III.H.2</t>
  </si>
  <si>
    <t>III.H.3.</t>
  </si>
  <si>
    <t>IV.A.</t>
  </si>
  <si>
    <t>IV.B.</t>
  </si>
  <si>
    <t>IV.C.</t>
  </si>
  <si>
    <t>V.A.</t>
  </si>
  <si>
    <t>V.B</t>
  </si>
  <si>
    <t>V.C.</t>
  </si>
  <si>
    <t>[PROJECT SPONSOR]</t>
  </si>
  <si>
    <t>Budget Balance</t>
  </si>
  <si>
    <t>Grant</t>
  </si>
  <si>
    <t>In-kind</t>
  </si>
  <si>
    <t>SRF Loan</t>
  </si>
  <si>
    <t>Unit Cost</t>
  </si>
  <si>
    <t>Rate</t>
  </si>
  <si>
    <t>SRF</t>
  </si>
  <si>
    <t>Grant Expended</t>
  </si>
  <si>
    <t>In-kind Expended</t>
  </si>
  <si>
    <t>SRF Expended</t>
  </si>
  <si>
    <t>SWCD/NRCS/Environmental Services</t>
  </si>
  <si>
    <t>District Manager</t>
  </si>
  <si>
    <t>/mile</t>
  </si>
  <si>
    <t>EQUIP &amp; Other Funding Programs</t>
  </si>
  <si>
    <t>NFCRWD</t>
  </si>
  <si>
    <t>Adminstrator</t>
  </si>
  <si>
    <t>Administrative Cost - Tracking &amp; Education</t>
  </si>
  <si>
    <t>See Appendix A</t>
  </si>
  <si>
    <t>Landowner-SRF</t>
  </si>
  <si>
    <t>Saff</t>
  </si>
  <si>
    <t>Joint Powers 
Engineer</t>
  </si>
  <si>
    <t>EQUIP &amp; Other Funding Programs Plans</t>
  </si>
  <si>
    <t>Administrator</t>
  </si>
  <si>
    <t>Grants for Rain Garden &amp; Water Quality Projects</t>
  </si>
  <si>
    <t>Landowners SRF Loans</t>
  </si>
  <si>
    <t>SWCD/NRCS/Evironmental Services</t>
  </si>
  <si>
    <t>Staff</t>
  </si>
  <si>
    <t>Joint Powers Engineer</t>
  </si>
  <si>
    <t xml:space="preserve"> Septic Upgrades</t>
  </si>
  <si>
    <t>Administration Costs - Tracking &amp; Education</t>
  </si>
  <si>
    <t>Monitoring</t>
  </si>
  <si>
    <t>Lab and other costs</t>
  </si>
  <si>
    <t>AdministrationCost - Tracking &amp; Education</t>
  </si>
  <si>
    <t>TOTAL</t>
  </si>
  <si>
    <t>Year 5</t>
  </si>
  <si>
    <t>III.A.4.</t>
  </si>
  <si>
    <t>Total Expended</t>
  </si>
  <si>
    <t>III.B.4.</t>
  </si>
  <si>
    <t>III.C.4.</t>
  </si>
  <si>
    <t>III.D.4.</t>
  </si>
  <si>
    <t>III.E.4.</t>
  </si>
  <si>
    <t>III.F.4.</t>
  </si>
  <si>
    <t>III.H.4.</t>
  </si>
  <si>
    <t>IV.D.</t>
  </si>
  <si>
    <t>V.D.</t>
  </si>
  <si>
    <t>II.A.</t>
  </si>
  <si>
    <t>II.B.</t>
  </si>
  <si>
    <t>II.C.</t>
  </si>
  <si>
    <t>II.D.</t>
  </si>
  <si>
    <t>( II.A. - IV.A.)</t>
  </si>
  <si>
    <t>( II.B. - IV.B.)</t>
  </si>
  <si>
    <t>( II.C. - IV.C.)</t>
  </si>
  <si>
    <t>( II.D. - IV.D.)</t>
  </si>
  <si>
    <t>Loan</t>
  </si>
  <si>
    <t>Funds</t>
  </si>
  <si>
    <t>BMP activities</t>
  </si>
  <si>
    <t>ITEMIZED PROJECT BUDGET AND EXPENDITURES</t>
  </si>
  <si>
    <t xml:space="preserve">Cash Match </t>
  </si>
  <si>
    <t>II.E.</t>
  </si>
  <si>
    <t>III.A.5.</t>
  </si>
  <si>
    <t>III.B.5.</t>
  </si>
  <si>
    <t>III.C.2.</t>
  </si>
  <si>
    <t>III.C.5.</t>
  </si>
  <si>
    <t>III.D.5.</t>
  </si>
  <si>
    <t>III.E.5.</t>
  </si>
  <si>
    <t>III.F.5.</t>
  </si>
  <si>
    <t>III.G.4.</t>
  </si>
  <si>
    <t>III.H.5.</t>
  </si>
  <si>
    <t>III.I.1.</t>
  </si>
  <si>
    <t>III.I.2.</t>
  </si>
  <si>
    <t>III.I.3.</t>
  </si>
  <si>
    <t>III.I.4.</t>
  </si>
  <si>
    <t>III.I.5.</t>
  </si>
  <si>
    <t>Cash Match</t>
  </si>
  <si>
    <t>(III.A.1. thr I.1.)</t>
  </si>
  <si>
    <t>(III.A.2. thr I.2.)</t>
  </si>
  <si>
    <t>(III.A.3. thr I.3.)</t>
  </si>
  <si>
    <t>(III.A.4. thr I.4.)</t>
  </si>
  <si>
    <t>(III.A.5. thr I.5.)</t>
  </si>
  <si>
    <t>( II.E. - IV.E.)</t>
  </si>
  <si>
    <t>V.E.</t>
  </si>
  <si>
    <t>III.G.5.</t>
  </si>
  <si>
    <t>IV.E.</t>
  </si>
  <si>
    <t>Objective</t>
  </si>
  <si>
    <t>OBJECTIVE  1 -  FEEDLOT MANAGEMENT</t>
  </si>
  <si>
    <t>OBJECTIVE 2 - BEST MANAGEMENT PRACTICES</t>
  </si>
  <si>
    <t>OBJECTIVE 3 - SEWAGE UPGRADE</t>
  </si>
  <si>
    <t>OBJECTIVE 4</t>
  </si>
  <si>
    <t>OBJECTIVE 4 TOTAL</t>
  </si>
  <si>
    <t>CWP Project Budget and Expenditure Report</t>
  </si>
  <si>
    <t>Clean Water Partnership (CWP) Program</t>
  </si>
  <si>
    <t>Doc Type:   Semi-annual Report</t>
  </si>
  <si>
    <t>OBJECTIVE A: WATERSHED INFORMATION AND EDUCATION</t>
  </si>
  <si>
    <t>Doc Type:  Semi-annual Report</t>
  </si>
  <si>
    <t>Project Name:</t>
  </si>
  <si>
    <t>Period ending:</t>
  </si>
  <si>
    <t>Year 2012</t>
  </si>
  <si>
    <t>Year 2013</t>
  </si>
  <si>
    <t>Year 2014</t>
  </si>
  <si>
    <t>Timeline:  January 2012 to April 2014</t>
  </si>
  <si>
    <t>Timeline: January 2013 to November 2013</t>
  </si>
  <si>
    <t>Timeline:  May 2012 to April 2014</t>
  </si>
  <si>
    <t>Timeline:  March 2012 to April 2014</t>
  </si>
  <si>
    <t>Timeline:  January 2013 to April 2014</t>
  </si>
  <si>
    <t>CWP Project Gantt Chart</t>
  </si>
  <si>
    <t xml:space="preserve"> CWP Project Budget-Expenses 1</t>
  </si>
  <si>
    <t>CWP Project Budget-Expenses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</si>
</sst>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[$-409]dddd\,\ mmmm\ dd\,\ yyyy"/>
  </numFmts>
  <fonts count="5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22"/>
      <name val="Trebuchet MS"/>
      <family val="2"/>
    </font>
    <font>
      <sz val="11"/>
      <name val="Arial Black"/>
      <family val="2"/>
    </font>
    <font>
      <i/>
      <sz val="8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Font="1">
      <alignment/>
      <protection/>
    </xf>
    <xf numFmtId="0" fontId="1" fillId="0" borderId="0" xfId="57">
      <alignment/>
      <protection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4" fillId="0" borderId="0" xfId="0" applyNumberFormat="1" applyFont="1" applyBorder="1" applyAlignment="1">
      <alignment/>
    </xf>
    <xf numFmtId="39" fontId="0" fillId="0" borderId="0" xfId="0" applyNumberFormat="1" applyBorder="1" applyAlignment="1" quotePrefix="1">
      <alignment/>
    </xf>
    <xf numFmtId="39" fontId="0" fillId="0" borderId="14" xfId="0" applyNumberFormat="1" applyBorder="1" applyAlignment="1" quotePrefix="1">
      <alignment/>
    </xf>
    <xf numFmtId="39" fontId="4" fillId="0" borderId="1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3" fillId="0" borderId="13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14" xfId="0" applyNumberFormat="1" applyFon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7" xfId="0" applyNumberForma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11" xfId="0" applyNumberFormat="1" applyBorder="1" applyAlignment="1">
      <alignment horizontal="center"/>
    </xf>
    <xf numFmtId="39" fontId="0" fillId="0" borderId="18" xfId="0" applyNumberFormat="1" applyBorder="1" applyAlignment="1">
      <alignment horizontal="center"/>
    </xf>
    <xf numFmtId="39" fontId="0" fillId="0" borderId="19" xfId="0" applyNumberFormat="1" applyBorder="1" applyAlignment="1">
      <alignment horizontal="center"/>
    </xf>
    <xf numFmtId="39" fontId="0" fillId="0" borderId="20" xfId="0" applyNumberFormat="1" applyBorder="1" applyAlignment="1">
      <alignment/>
    </xf>
    <xf numFmtId="39" fontId="0" fillId="0" borderId="0" xfId="0" applyNumberFormat="1" applyAlignment="1">
      <alignment horizontal="center"/>
    </xf>
    <xf numFmtId="2" fontId="3" fillId="0" borderId="0" xfId="59" applyFont="1">
      <alignment/>
      <protection/>
    </xf>
    <xf numFmtId="2" fontId="0" fillId="0" borderId="0" xfId="59" applyFont="1" applyAlignment="1">
      <alignment horizontal="center"/>
      <protection/>
    </xf>
    <xf numFmtId="39" fontId="0" fillId="0" borderId="11" xfId="59" applyNumberFormat="1" applyBorder="1" applyAlignment="1">
      <alignment horizontal="center"/>
      <protection/>
    </xf>
    <xf numFmtId="39" fontId="0" fillId="0" borderId="21" xfId="59" applyNumberFormat="1" applyBorder="1" applyAlignment="1">
      <alignment horizontal="center"/>
      <protection/>
    </xf>
    <xf numFmtId="2" fontId="0" fillId="0" borderId="0" xfId="59">
      <alignment/>
      <protection/>
    </xf>
    <xf numFmtId="39" fontId="0" fillId="0" borderId="0" xfId="59" applyNumberFormat="1" applyBorder="1" applyAlignment="1">
      <alignment horizontal="center"/>
      <protection/>
    </xf>
    <xf numFmtId="39" fontId="0" fillId="0" borderId="22" xfId="59" applyNumberFormat="1" applyBorder="1" applyAlignment="1">
      <alignment horizontal="center"/>
      <protection/>
    </xf>
    <xf numFmtId="2" fontId="7" fillId="0" borderId="0" xfId="59" applyFont="1" applyAlignment="1">
      <alignment horizontal="center"/>
      <protection/>
    </xf>
    <xf numFmtId="39" fontId="8" fillId="0" borderId="0" xfId="59" applyNumberFormat="1" applyFont="1" applyBorder="1" applyAlignment="1">
      <alignment horizontal="center"/>
      <protection/>
    </xf>
    <xf numFmtId="39" fontId="8" fillId="0" borderId="22" xfId="59" applyNumberFormat="1" applyFont="1" applyBorder="1" applyAlignment="1">
      <alignment horizontal="center"/>
      <protection/>
    </xf>
    <xf numFmtId="2" fontId="7" fillId="0" borderId="0" xfId="59" applyFont="1" applyAlignment="1">
      <alignment horizontal="right"/>
      <protection/>
    </xf>
    <xf numFmtId="2" fontId="4" fillId="0" borderId="0" xfId="59" applyFont="1" applyAlignment="1">
      <alignment horizontal="center"/>
      <protection/>
    </xf>
    <xf numFmtId="2" fontId="0" fillId="0" borderId="0" xfId="59" applyFont="1" applyAlignment="1">
      <alignment horizontal="center"/>
      <protection/>
    </xf>
    <xf numFmtId="39" fontId="0" fillId="0" borderId="16" xfId="59" applyNumberFormat="1" applyBorder="1">
      <alignment/>
      <protection/>
    </xf>
    <xf numFmtId="39" fontId="0" fillId="0" borderId="23" xfId="59" applyNumberFormat="1" applyBorder="1">
      <alignment/>
      <protection/>
    </xf>
    <xf numFmtId="2" fontId="8" fillId="0" borderId="0" xfId="59" applyFont="1">
      <alignment/>
      <protection/>
    </xf>
    <xf numFmtId="2" fontId="0" fillId="0" borderId="0" xfId="59" applyFont="1" applyAlignment="1">
      <alignment horizontal="right"/>
      <protection/>
    </xf>
    <xf numFmtId="39" fontId="0" fillId="0" borderId="0" xfId="59" applyNumberFormat="1">
      <alignment/>
      <protection/>
    </xf>
    <xf numFmtId="2" fontId="0" fillId="0" borderId="0" xfId="59" applyFont="1" applyAlignment="1">
      <alignment horizontal="left"/>
      <protection/>
    </xf>
    <xf numFmtId="2" fontId="0" fillId="0" borderId="0" xfId="59" applyAlignment="1">
      <alignment horizontal="center"/>
      <protection/>
    </xf>
    <xf numFmtId="44" fontId="0" fillId="0" borderId="0" xfId="44" applyFont="1" applyAlignment="1">
      <alignment horizontal="left"/>
    </xf>
    <xf numFmtId="2" fontId="0" fillId="0" borderId="0" xfId="59" applyFont="1">
      <alignment/>
      <protection/>
    </xf>
    <xf numFmtId="44" fontId="0" fillId="0" borderId="0" xfId="44" applyFont="1" applyAlignment="1">
      <alignment horizontal="right"/>
    </xf>
    <xf numFmtId="2" fontId="8" fillId="0" borderId="0" xfId="59" applyFont="1" applyAlignment="1">
      <alignment horizontal="left"/>
      <protection/>
    </xf>
    <xf numFmtId="44" fontId="0" fillId="0" borderId="0" xfId="44" applyAlignment="1">
      <alignment horizontal="center"/>
    </xf>
    <xf numFmtId="44" fontId="8" fillId="0" borderId="0" xfId="44" applyFont="1" applyAlignment="1">
      <alignment horizontal="left"/>
    </xf>
    <xf numFmtId="2" fontId="0" fillId="0" borderId="0" xfId="59" applyFont="1" applyAlignment="1">
      <alignment horizontal="left" wrapText="1"/>
      <protection/>
    </xf>
    <xf numFmtId="2" fontId="0" fillId="0" borderId="0" xfId="59" applyFont="1" applyAlignment="1">
      <alignment wrapText="1"/>
      <protection/>
    </xf>
    <xf numFmtId="2" fontId="0" fillId="0" borderId="0" xfId="59" applyFont="1" applyAlignment="1">
      <alignment horizontal="center" wrapText="1"/>
      <protection/>
    </xf>
    <xf numFmtId="2" fontId="0" fillId="0" borderId="0" xfId="59" applyFont="1" applyAlignment="1">
      <alignment horizontal="right" wrapText="1"/>
      <protection/>
    </xf>
    <xf numFmtId="44" fontId="0" fillId="0" borderId="0" xfId="44" applyFont="1" applyAlignment="1">
      <alignment horizontal="left" wrapText="1"/>
    </xf>
    <xf numFmtId="2" fontId="0" fillId="0" borderId="0" xfId="59" applyAlignment="1">
      <alignment wrapText="1"/>
      <protection/>
    </xf>
    <xf numFmtId="44" fontId="0" fillId="0" borderId="0" xfId="44" applyFont="1" applyAlignment="1">
      <alignment horizontal="center"/>
    </xf>
    <xf numFmtId="2" fontId="8" fillId="0" borderId="0" xfId="59" applyFont="1" applyAlignment="1">
      <alignment horizontal="center"/>
      <protection/>
    </xf>
    <xf numFmtId="2" fontId="8" fillId="0" borderId="0" xfId="59" applyFont="1" applyAlignment="1">
      <alignment horizontal="right"/>
      <protection/>
    </xf>
    <xf numFmtId="44" fontId="8" fillId="0" borderId="0" xfId="44" applyFont="1" applyAlignment="1">
      <alignment horizontal="right"/>
    </xf>
    <xf numFmtId="2" fontId="3" fillId="0" borderId="0" xfId="59" applyFont="1" applyAlignment="1">
      <alignment horizontal="left"/>
      <protection/>
    </xf>
    <xf numFmtId="2" fontId="3" fillId="0" borderId="0" xfId="59" applyFont="1" applyAlignment="1">
      <alignment horizontal="center"/>
      <protection/>
    </xf>
    <xf numFmtId="2" fontId="3" fillId="0" borderId="0" xfId="59" applyFont="1" applyAlignment="1">
      <alignment horizontal="right"/>
      <protection/>
    </xf>
    <xf numFmtId="44" fontId="3" fillId="0" borderId="0" xfId="44" applyFont="1" applyAlignment="1">
      <alignment horizontal="left"/>
    </xf>
    <xf numFmtId="39" fontId="7" fillId="0" borderId="0" xfId="59" applyNumberFormat="1" applyFont="1">
      <alignment/>
      <protection/>
    </xf>
    <xf numFmtId="39" fontId="3" fillId="0" borderId="0" xfId="59" applyNumberFormat="1" applyFont="1">
      <alignment/>
      <protection/>
    </xf>
    <xf numFmtId="39" fontId="3" fillId="0" borderId="0" xfId="59" applyNumberFormat="1" applyFont="1">
      <alignment/>
      <protection/>
    </xf>
    <xf numFmtId="39" fontId="0" fillId="0" borderId="11" xfId="59" applyNumberFormat="1" applyBorder="1">
      <alignment/>
      <protection/>
    </xf>
    <xf numFmtId="39" fontId="0" fillId="0" borderId="12" xfId="59" applyNumberFormat="1" applyBorder="1">
      <alignment/>
      <protection/>
    </xf>
    <xf numFmtId="39" fontId="0" fillId="0" borderId="0" xfId="59" applyNumberFormat="1" applyBorder="1">
      <alignment/>
      <protection/>
    </xf>
    <xf numFmtId="39" fontId="0" fillId="0" borderId="14" xfId="59" applyNumberFormat="1" applyBorder="1">
      <alignment/>
      <protection/>
    </xf>
    <xf numFmtId="39" fontId="0" fillId="0" borderId="0" xfId="59" applyNumberFormat="1" applyBorder="1" quotePrefix="1">
      <alignment/>
      <protection/>
    </xf>
    <xf numFmtId="39" fontId="0" fillId="0" borderId="14" xfId="59" applyNumberFormat="1" applyBorder="1" quotePrefix="1">
      <alignment/>
      <protection/>
    </xf>
    <xf numFmtId="39" fontId="0" fillId="0" borderId="0" xfId="59" applyNumberFormat="1" applyFont="1" applyBorder="1">
      <alignment/>
      <protection/>
    </xf>
    <xf numFmtId="39" fontId="0" fillId="0" borderId="14" xfId="59" applyNumberFormat="1" applyFont="1" applyBorder="1">
      <alignment/>
      <protection/>
    </xf>
    <xf numFmtId="39" fontId="3" fillId="0" borderId="0" xfId="59" applyNumberFormat="1" applyFont="1" applyBorder="1">
      <alignment/>
      <protection/>
    </xf>
    <xf numFmtId="39" fontId="3" fillId="0" borderId="14" xfId="59" applyNumberFormat="1" applyFont="1" applyBorder="1">
      <alignment/>
      <protection/>
    </xf>
    <xf numFmtId="39" fontId="0" fillId="0" borderId="17" xfId="59" applyNumberFormat="1" applyBorder="1">
      <alignment/>
      <protection/>
    </xf>
    <xf numFmtId="39" fontId="8" fillId="0" borderId="0" xfId="59" applyNumberFormat="1" applyFont="1">
      <alignment/>
      <protection/>
    </xf>
    <xf numFmtId="0" fontId="0" fillId="0" borderId="0" xfId="59" applyNumberFormat="1" applyFont="1" applyAlignment="1">
      <alignment horizontal="center"/>
      <protection/>
    </xf>
    <xf numFmtId="39" fontId="8" fillId="0" borderId="11" xfId="59" applyNumberFormat="1" applyFont="1" applyBorder="1" applyAlignment="1">
      <alignment horizontal="center"/>
      <protection/>
    </xf>
    <xf numFmtId="0" fontId="8" fillId="0" borderId="0" xfId="59" applyNumberFormat="1" applyFont="1" applyAlignment="1">
      <alignment horizontal="center"/>
      <protection/>
    </xf>
    <xf numFmtId="44" fontId="8" fillId="0" borderId="0" xfId="44" applyFont="1" applyAlignment="1">
      <alignment/>
    </xf>
    <xf numFmtId="44" fontId="0" fillId="0" borderId="0" xfId="44" applyAlignment="1">
      <alignment/>
    </xf>
    <xf numFmtId="39" fontId="0" fillId="0" borderId="22" xfId="59" applyNumberFormat="1" applyFont="1" applyBorder="1" applyAlignment="1">
      <alignment horizontal="center"/>
      <protection/>
    </xf>
    <xf numFmtId="39" fontId="8" fillId="0" borderId="21" xfId="59" applyNumberFormat="1" applyFont="1" applyBorder="1" applyAlignment="1">
      <alignment horizontal="center"/>
      <protection/>
    </xf>
    <xf numFmtId="39" fontId="8" fillId="0" borderId="16" xfId="59" applyNumberFormat="1" applyFont="1" applyBorder="1" applyAlignment="1">
      <alignment horizontal="center"/>
      <protection/>
    </xf>
    <xf numFmtId="39" fontId="0" fillId="0" borderId="11" xfId="59" applyNumberFormat="1" applyFont="1" applyBorder="1" applyAlignment="1">
      <alignment horizontal="center"/>
      <protection/>
    </xf>
    <xf numFmtId="39" fontId="0" fillId="0" borderId="11" xfId="59" applyNumberFormat="1" applyFont="1" applyBorder="1" applyAlignment="1">
      <alignment horizontal="center"/>
      <protection/>
    </xf>
    <xf numFmtId="39" fontId="0" fillId="0" borderId="0" xfId="59" applyNumberFormat="1" applyFont="1" applyBorder="1" applyAlignment="1">
      <alignment horizontal="center"/>
      <protection/>
    </xf>
    <xf numFmtId="39" fontId="0" fillId="33" borderId="11" xfId="0" applyNumberFormat="1" applyFill="1" applyBorder="1" applyAlignment="1">
      <alignment/>
    </xf>
    <xf numFmtId="39" fontId="0" fillId="33" borderId="0" xfId="0" applyNumberFormat="1" applyFill="1" applyBorder="1" applyAlignment="1">
      <alignment/>
    </xf>
    <xf numFmtId="39" fontId="8" fillId="33" borderId="0" xfId="0" applyNumberFormat="1" applyFont="1" applyFill="1" applyBorder="1" applyAlignment="1">
      <alignment horizontal="center"/>
    </xf>
    <xf numFmtId="39" fontId="0" fillId="33" borderId="16" xfId="0" applyNumberFormat="1" applyFill="1" applyBorder="1" applyAlignment="1">
      <alignment/>
    </xf>
    <xf numFmtId="0" fontId="12" fillId="0" borderId="0" xfId="0" applyFont="1" applyAlignment="1">
      <alignment horizontal="right"/>
    </xf>
    <xf numFmtId="0" fontId="13" fillId="0" borderId="0" xfId="58" applyFont="1">
      <alignment/>
      <protection/>
    </xf>
    <xf numFmtId="0" fontId="8" fillId="0" borderId="0" xfId="0" applyFont="1" applyAlignment="1">
      <alignment/>
    </xf>
    <xf numFmtId="0" fontId="12" fillId="0" borderId="2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0" fillId="0" borderId="24" xfId="0" applyBorder="1" applyAlignment="1">
      <alignment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0" fillId="0" borderId="0" xfId="59">
      <alignment/>
      <protection/>
    </xf>
    <xf numFmtId="2" fontId="12" fillId="0" borderId="0" xfId="59" applyFont="1" applyAlignment="1">
      <alignment horizontal="right"/>
      <protection/>
    </xf>
    <xf numFmtId="2" fontId="9" fillId="0" borderId="0" xfId="59" applyFont="1" applyAlignment="1">
      <alignment horizontal="right"/>
      <protection/>
    </xf>
    <xf numFmtId="2" fontId="11" fillId="0" borderId="0" xfId="59" applyFont="1" applyAlignment="1">
      <alignment horizontal="right"/>
      <protection/>
    </xf>
    <xf numFmtId="2" fontId="10" fillId="0" borderId="0" xfId="59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antt Chart" xfId="57"/>
    <cellStyle name="Normal_Sheet1" xfId="58"/>
    <cellStyle name="Normal_Water Quality Improvement Project Continuation-budge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1838325</xdr:colOff>
      <xdr:row>3</xdr:row>
      <xdr:rowOff>95250</xdr:rowOff>
    </xdr:to>
    <xdr:pic>
      <xdr:nvPicPr>
        <xdr:cNvPr id="1" name="Picture 1" descr="ole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257175</xdr:colOff>
      <xdr:row>3</xdr:row>
      <xdr:rowOff>142875</xdr:rowOff>
    </xdr:to>
    <xdr:pic>
      <xdr:nvPicPr>
        <xdr:cNvPr id="1" name="Picture 2" descr="ole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400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2409825</xdr:colOff>
      <xdr:row>3</xdr:row>
      <xdr:rowOff>123825</xdr:rowOff>
    </xdr:to>
    <xdr:pic>
      <xdr:nvPicPr>
        <xdr:cNvPr id="1" name="Picture 1" descr="ole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90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zoomScalePageLayoutView="0" workbookViewId="0" topLeftCell="A1">
      <pane ySplit="10" topLeftCell="A38" activePane="bottomLeft" state="frozen"/>
      <selection pane="topLeft" activeCell="A1" sqref="A1"/>
      <selection pane="bottomLeft" activeCell="N1" sqref="N1:AN1"/>
    </sheetView>
  </sheetViews>
  <sheetFormatPr defaultColWidth="9.140625" defaultRowHeight="12.75"/>
  <cols>
    <col min="2" max="2" width="36.7109375" style="0" customWidth="1"/>
    <col min="3" max="3" width="2.421875" style="0" bestFit="1" customWidth="1"/>
    <col min="4" max="4" width="2.57421875" style="0" bestFit="1" customWidth="1"/>
    <col min="5" max="5" width="3.7109375" style="0" customWidth="1"/>
    <col min="6" max="6" width="2.8515625" style="0" bestFit="1" customWidth="1"/>
    <col min="7" max="7" width="3.28125" style="0" customWidth="1"/>
    <col min="8" max="8" width="3.00390625" style="0" customWidth="1"/>
    <col min="9" max="9" width="2.8515625" style="0" customWidth="1"/>
    <col min="10" max="10" width="3.00390625" style="0" customWidth="1"/>
    <col min="11" max="11" width="2.5742187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3.421875" style="0" customWidth="1"/>
    <col min="16" max="17" width="2.57421875" style="0" bestFit="1" customWidth="1"/>
    <col min="18" max="18" width="3.140625" style="0" bestFit="1" customWidth="1"/>
    <col min="19" max="19" width="2.8515625" style="0" bestFit="1" customWidth="1"/>
    <col min="20" max="20" width="3.00390625" style="0" customWidth="1"/>
    <col min="21" max="22" width="2.57421875" style="0" bestFit="1" customWidth="1"/>
    <col min="23" max="23" width="2.8515625" style="0" bestFit="1" customWidth="1"/>
    <col min="24" max="24" width="2.57421875" style="0" bestFit="1" customWidth="1"/>
    <col min="25" max="27" width="2.8515625" style="0" bestFit="1" customWidth="1"/>
    <col min="28" max="28" width="3.00390625" style="0" customWidth="1"/>
    <col min="29" max="30" width="2.57421875" style="0" bestFit="1" customWidth="1"/>
    <col min="31" max="31" width="3.140625" style="0" bestFit="1" customWidth="1"/>
    <col min="32" max="32" width="2.8515625" style="0" bestFit="1" customWidth="1"/>
    <col min="33" max="33" width="3.00390625" style="0" customWidth="1"/>
    <col min="34" max="35" width="2.421875" style="0" bestFit="1" customWidth="1"/>
    <col min="36" max="36" width="2.8515625" style="0" bestFit="1" customWidth="1"/>
    <col min="37" max="37" width="2.57421875" style="0" bestFit="1" customWidth="1"/>
    <col min="38" max="39" width="2.8515625" style="0" bestFit="1" customWidth="1"/>
    <col min="40" max="40" width="2.421875" style="0" bestFit="1" customWidth="1"/>
  </cols>
  <sheetData>
    <row r="1" spans="1:40" ht="36" customHeight="1">
      <c r="A1" s="112"/>
      <c r="B1" s="112"/>
      <c r="N1" s="107" t="s">
        <v>276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18.75">
      <c r="A2" s="112"/>
      <c r="B2" s="112"/>
      <c r="N2" s="108" t="s">
        <v>261</v>
      </c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2.75">
      <c r="A3" s="112"/>
      <c r="B3" s="112"/>
      <c r="N3" s="109" t="s">
        <v>262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1:40" ht="12.75">
      <c r="A4" s="112"/>
      <c r="B4" s="112"/>
      <c r="N4" s="111" t="s">
        <v>263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6" spans="1:40" ht="12.75">
      <c r="A6" s="1"/>
      <c r="B6" s="2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1"/>
      <c r="B9" s="1"/>
      <c r="C9" s="1"/>
      <c r="D9" s="1"/>
      <c r="E9" s="1"/>
      <c r="F9" s="1"/>
      <c r="G9" s="1" t="s">
        <v>268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 t="s">
        <v>269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 t="s">
        <v>270</v>
      </c>
      <c r="AH9" s="1"/>
      <c r="AI9" s="1"/>
      <c r="AJ9" s="1"/>
      <c r="AK9" s="1"/>
      <c r="AL9" s="1"/>
      <c r="AM9" s="1"/>
      <c r="AN9" s="1"/>
    </row>
    <row r="10" spans="1:40" ht="12.75">
      <c r="A10" s="1"/>
      <c r="B10" s="1"/>
      <c r="C10" s="1" t="s">
        <v>0</v>
      </c>
      <c r="D10" s="1" t="s">
        <v>1</v>
      </c>
      <c r="E10" s="1" t="s">
        <v>2</v>
      </c>
      <c r="F10" s="1" t="s">
        <v>3</v>
      </c>
      <c r="G10" s="1" t="s">
        <v>2</v>
      </c>
      <c r="H10" s="1" t="s">
        <v>0</v>
      </c>
      <c r="I10" s="1" t="s">
        <v>0</v>
      </c>
      <c r="J10" s="1" t="s">
        <v>3</v>
      </c>
      <c r="K10" s="1" t="s">
        <v>4</v>
      </c>
      <c r="L10" s="1" t="s">
        <v>5</v>
      </c>
      <c r="M10" s="1" t="s">
        <v>6</v>
      </c>
      <c r="N10" s="1" t="s">
        <v>7</v>
      </c>
      <c r="O10" s="1"/>
      <c r="P10" s="1" t="s">
        <v>0</v>
      </c>
      <c r="Q10" s="1" t="s">
        <v>1</v>
      </c>
      <c r="R10" s="1" t="s">
        <v>2</v>
      </c>
      <c r="S10" s="1" t="s">
        <v>3</v>
      </c>
      <c r="T10" s="1" t="s">
        <v>2</v>
      </c>
      <c r="U10" s="1" t="s">
        <v>0</v>
      </c>
      <c r="V10" s="1" t="s">
        <v>0</v>
      </c>
      <c r="W10" s="1" t="s">
        <v>3</v>
      </c>
      <c r="X10" s="1" t="s">
        <v>4</v>
      </c>
      <c r="Y10" s="1" t="s">
        <v>5</v>
      </c>
      <c r="Z10" s="1" t="s">
        <v>6</v>
      </c>
      <c r="AA10" s="1" t="s">
        <v>7</v>
      </c>
      <c r="AB10" s="1"/>
      <c r="AC10" s="1" t="s">
        <v>0</v>
      </c>
      <c r="AD10" s="1" t="s">
        <v>1</v>
      </c>
      <c r="AE10" s="1" t="s">
        <v>2</v>
      </c>
      <c r="AF10" s="1" t="s">
        <v>3</v>
      </c>
      <c r="AG10" s="1" t="s">
        <v>2</v>
      </c>
      <c r="AH10" s="1" t="s">
        <v>0</v>
      </c>
      <c r="AI10" s="1" t="s">
        <v>0</v>
      </c>
      <c r="AJ10" s="1" t="s">
        <v>3</v>
      </c>
      <c r="AK10" s="1" t="s">
        <v>4</v>
      </c>
      <c r="AL10" s="1" t="s">
        <v>5</v>
      </c>
      <c r="AM10" s="1" t="s">
        <v>6</v>
      </c>
      <c r="AN10" s="1" t="s">
        <v>7</v>
      </c>
    </row>
    <row r="11" spans="1:40" ht="12.75">
      <c r="A11" s="104" t="s">
        <v>264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2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 t="s">
        <v>8</v>
      </c>
      <c r="Q13" s="1" t="s">
        <v>8</v>
      </c>
      <c r="R13" s="1" t="s">
        <v>8</v>
      </c>
      <c r="S13" s="1" t="s">
        <v>8</v>
      </c>
      <c r="T13" s="1" t="s">
        <v>8</v>
      </c>
      <c r="U13" s="1" t="s">
        <v>8</v>
      </c>
      <c r="V13" s="1" t="s">
        <v>8</v>
      </c>
      <c r="W13" s="1" t="s">
        <v>8</v>
      </c>
      <c r="X13" s="1" t="s">
        <v>8</v>
      </c>
      <c r="Y13" s="1" t="s">
        <v>8</v>
      </c>
      <c r="Z13" s="1" t="s">
        <v>8</v>
      </c>
      <c r="AA13" s="1" t="s">
        <v>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2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 t="s">
        <v>8</v>
      </c>
      <c r="Q14" s="1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8</v>
      </c>
      <c r="W14" s="1" t="s">
        <v>8</v>
      </c>
      <c r="X14" s="1" t="s">
        <v>8</v>
      </c>
      <c r="Y14" s="1" t="s">
        <v>8</v>
      </c>
      <c r="Z14" s="1" t="s">
        <v>8</v>
      </c>
      <c r="AA14" s="1" t="s">
        <v>8</v>
      </c>
      <c r="AB14" s="1"/>
      <c r="AC14" s="1" t="s">
        <v>8</v>
      </c>
      <c r="AD14" s="1" t="s">
        <v>8</v>
      </c>
      <c r="AE14" s="1" t="s">
        <v>8</v>
      </c>
      <c r="AF14" s="1" t="s">
        <v>8</v>
      </c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2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 t="s">
        <v>8</v>
      </c>
      <c r="Q15" s="1" t="s">
        <v>8</v>
      </c>
      <c r="R15" s="1" t="s">
        <v>8</v>
      </c>
      <c r="S15" s="1" t="s">
        <v>8</v>
      </c>
      <c r="T15" s="1" t="s">
        <v>8</v>
      </c>
      <c r="U15" s="1" t="s">
        <v>8</v>
      </c>
      <c r="V15" s="1" t="s">
        <v>8</v>
      </c>
      <c r="W15" s="1" t="s">
        <v>8</v>
      </c>
      <c r="X15" s="1" t="s">
        <v>8</v>
      </c>
      <c r="Y15" s="1" t="s">
        <v>8</v>
      </c>
      <c r="Z15" s="1" t="s">
        <v>8</v>
      </c>
      <c r="AA15" s="1" t="s">
        <v>8</v>
      </c>
      <c r="AB15" s="1"/>
      <c r="AC15" s="1" t="s">
        <v>8</v>
      </c>
      <c r="AD15" s="1" t="s">
        <v>8</v>
      </c>
      <c r="AE15" s="1" t="s">
        <v>8</v>
      </c>
      <c r="AF15" s="1" t="s">
        <v>8</v>
      </c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2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8</v>
      </c>
      <c r="Q16" s="1" t="s">
        <v>8</v>
      </c>
      <c r="R16" s="1" t="s">
        <v>8</v>
      </c>
      <c r="S16" s="1" t="s">
        <v>8</v>
      </c>
      <c r="T16" s="1" t="s">
        <v>8</v>
      </c>
      <c r="U16" s="1" t="s">
        <v>8</v>
      </c>
      <c r="V16" s="1" t="s">
        <v>8</v>
      </c>
      <c r="W16" s="1" t="s">
        <v>8</v>
      </c>
      <c r="X16" s="1" t="s">
        <v>8</v>
      </c>
      <c r="Y16" s="1" t="s">
        <v>8</v>
      </c>
      <c r="Z16" s="1" t="s">
        <v>8</v>
      </c>
      <c r="AA16" s="1" t="s">
        <v>8</v>
      </c>
      <c r="AB16" s="1"/>
      <c r="AC16" s="1" t="s">
        <v>8</v>
      </c>
      <c r="AD16" s="1" t="s">
        <v>8</v>
      </c>
      <c r="AE16" s="1" t="s">
        <v>8</v>
      </c>
      <c r="AF16" s="1" t="s">
        <v>8</v>
      </c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 t="s">
        <v>8</v>
      </c>
      <c r="Q17" s="1" t="s">
        <v>8</v>
      </c>
      <c r="R17" s="1" t="s">
        <v>8</v>
      </c>
      <c r="S17" s="1" t="s">
        <v>8</v>
      </c>
      <c r="T17" s="1" t="s">
        <v>8</v>
      </c>
      <c r="U17" s="1" t="s">
        <v>8</v>
      </c>
      <c r="V17" s="1" t="s">
        <v>8</v>
      </c>
      <c r="W17" s="1" t="s">
        <v>8</v>
      </c>
      <c r="X17" s="1" t="s">
        <v>8</v>
      </c>
      <c r="Y17" s="1" t="s">
        <v>8</v>
      </c>
      <c r="Z17" s="1" t="s">
        <v>8</v>
      </c>
      <c r="AA17" s="1" t="s">
        <v>8</v>
      </c>
      <c r="AB17" s="1"/>
      <c r="AC17" s="1" t="s">
        <v>8</v>
      </c>
      <c r="AD17" s="1" t="s">
        <v>8</v>
      </c>
      <c r="AE17" s="1" t="s">
        <v>8</v>
      </c>
      <c r="AF17" s="1" t="s">
        <v>8</v>
      </c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2" t="s">
        <v>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 t="s">
        <v>8</v>
      </c>
      <c r="Q18" s="1" t="s">
        <v>8</v>
      </c>
      <c r="R18" s="1" t="s">
        <v>8</v>
      </c>
      <c r="S18" s="1" t="s">
        <v>8</v>
      </c>
      <c r="T18" s="1" t="s">
        <v>8</v>
      </c>
      <c r="U18" s="1" t="s">
        <v>8</v>
      </c>
      <c r="V18" s="1" t="s">
        <v>8</v>
      </c>
      <c r="W18" s="1" t="s">
        <v>8</v>
      </c>
      <c r="X18" s="1" t="s">
        <v>8</v>
      </c>
      <c r="Y18" s="1" t="s">
        <v>8</v>
      </c>
      <c r="Z18" s="1" t="s">
        <v>8</v>
      </c>
      <c r="AA18" s="1" t="s">
        <v>8</v>
      </c>
      <c r="AB18" s="1"/>
      <c r="AC18" s="1" t="s">
        <v>8</v>
      </c>
      <c r="AD18" s="1" t="s">
        <v>8</v>
      </c>
      <c r="AE18" s="1" t="s">
        <v>8</v>
      </c>
      <c r="AF18" s="1" t="s">
        <v>8</v>
      </c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 t="s">
        <v>8</v>
      </c>
      <c r="K19" s="1"/>
      <c r="L19" s="1"/>
      <c r="M19" s="1"/>
      <c r="N19" s="1"/>
      <c r="O19" s="1"/>
      <c r="P19" s="1"/>
      <c r="Q19" s="1" t="s">
        <v>8</v>
      </c>
      <c r="R19" s="1"/>
      <c r="S19" s="1"/>
      <c r="T19" s="1"/>
      <c r="U19" s="1"/>
      <c r="V19" s="1"/>
      <c r="W19" s="1" t="s">
        <v>8</v>
      </c>
      <c r="X19" s="1"/>
      <c r="Y19" s="1"/>
      <c r="Z19" s="1"/>
      <c r="AA19" s="1"/>
      <c r="AB19" s="1"/>
      <c r="AC19" s="1"/>
      <c r="AD19" s="1" t="s">
        <v>8</v>
      </c>
      <c r="AE19" s="1"/>
      <c r="AF19" s="1"/>
      <c r="AG19" s="1"/>
      <c r="AH19" s="1"/>
      <c r="AI19" s="1"/>
      <c r="AJ19" s="1" t="s">
        <v>8</v>
      </c>
      <c r="AK19" s="1"/>
      <c r="AL19" s="1"/>
      <c r="AM19" s="1"/>
      <c r="AN19" s="1"/>
    </row>
    <row r="20" spans="1:4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1" t="s">
        <v>271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104" t="s">
        <v>9</v>
      </c>
      <c r="B23" s="10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2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 t="s">
        <v>8</v>
      </c>
      <c r="Q25" s="1" t="s">
        <v>8</v>
      </c>
      <c r="R25" s="1" t="s">
        <v>8</v>
      </c>
      <c r="S25" s="1" t="s">
        <v>8</v>
      </c>
      <c r="T25" s="1" t="s">
        <v>8</v>
      </c>
      <c r="U25" s="1" t="s">
        <v>8</v>
      </c>
      <c r="V25" s="1" t="s">
        <v>8</v>
      </c>
      <c r="W25" s="1" t="s">
        <v>8</v>
      </c>
      <c r="X25" s="1" t="s">
        <v>8</v>
      </c>
      <c r="Y25" s="1" t="s">
        <v>8</v>
      </c>
      <c r="Z25" s="1" t="s">
        <v>8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2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 t="s">
        <v>8</v>
      </c>
      <c r="Q26" s="1" t="s">
        <v>8</v>
      </c>
      <c r="R26" s="1" t="s">
        <v>8</v>
      </c>
      <c r="S26" s="1" t="s">
        <v>8</v>
      </c>
      <c r="T26" s="1" t="s">
        <v>8</v>
      </c>
      <c r="U26" s="1" t="s">
        <v>8</v>
      </c>
      <c r="V26" s="1" t="s">
        <v>8</v>
      </c>
      <c r="W26" s="1" t="s">
        <v>8</v>
      </c>
      <c r="X26" s="1" t="s">
        <v>8</v>
      </c>
      <c r="Y26" s="1" t="s">
        <v>8</v>
      </c>
      <c r="Z26" s="1" t="s">
        <v>8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1" t="s">
        <v>272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30" spans="1:39" ht="12.75">
      <c r="A30" s="104" t="s">
        <v>10</v>
      </c>
      <c r="B30" s="10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>
      <c r="A32" s="2" t="s">
        <v>17</v>
      </c>
      <c r="B32" s="3"/>
      <c r="C32" s="3"/>
      <c r="D32" s="3"/>
      <c r="E32" s="3"/>
      <c r="G32" s="3" t="s">
        <v>8</v>
      </c>
      <c r="H32" s="3" t="s">
        <v>8</v>
      </c>
      <c r="I32" s="3" t="s">
        <v>8</v>
      </c>
      <c r="J32" s="3" t="s">
        <v>8</v>
      </c>
      <c r="K32" s="3" t="s">
        <v>8</v>
      </c>
      <c r="L32" s="3" t="s">
        <v>8</v>
      </c>
      <c r="M32" s="3" t="s">
        <v>8</v>
      </c>
      <c r="N32" s="3" t="s">
        <v>8</v>
      </c>
      <c r="O32" s="3"/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3" t="s">
        <v>8</v>
      </c>
      <c r="W32" s="3" t="s">
        <v>8</v>
      </c>
      <c r="X32" s="3" t="s">
        <v>8</v>
      </c>
      <c r="Y32" s="3" t="s">
        <v>8</v>
      </c>
      <c r="Z32" s="3" t="s">
        <v>8</v>
      </c>
      <c r="AA32" s="3" t="s">
        <v>8</v>
      </c>
      <c r="AB32" s="3"/>
      <c r="AC32" s="3" t="s">
        <v>8</v>
      </c>
      <c r="AD32" s="3" t="s">
        <v>8</v>
      </c>
      <c r="AE32" s="3" t="s">
        <v>8</v>
      </c>
      <c r="AF32" s="3" t="s">
        <v>8</v>
      </c>
      <c r="AG32" s="3"/>
      <c r="AH32" s="3"/>
      <c r="AI32" s="3"/>
      <c r="AJ32" s="3"/>
      <c r="AK32" s="3"/>
      <c r="AL32" s="3"/>
      <c r="AM32" s="3"/>
    </row>
    <row r="33" spans="1:39" ht="12.75">
      <c r="A33" s="2" t="s">
        <v>18</v>
      </c>
      <c r="B33" s="3"/>
      <c r="C33" s="3"/>
      <c r="D33" s="3"/>
      <c r="E33" s="3"/>
      <c r="G33" s="3" t="s">
        <v>8</v>
      </c>
      <c r="H33" s="3" t="s">
        <v>8</v>
      </c>
      <c r="I33" s="3" t="s">
        <v>8</v>
      </c>
      <c r="J33" s="3" t="s">
        <v>8</v>
      </c>
      <c r="K33" s="3" t="s">
        <v>8</v>
      </c>
      <c r="L33" s="3" t="s">
        <v>8</v>
      </c>
      <c r="M33" s="3" t="s">
        <v>8</v>
      </c>
      <c r="N33" s="3" t="s">
        <v>8</v>
      </c>
      <c r="O33" s="3"/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3" t="s">
        <v>8</v>
      </c>
      <c r="W33" s="3" t="s">
        <v>8</v>
      </c>
      <c r="X33" s="3" t="s">
        <v>8</v>
      </c>
      <c r="Y33" s="3" t="s">
        <v>8</v>
      </c>
      <c r="Z33" s="3" t="s">
        <v>8</v>
      </c>
      <c r="AA33" s="3" t="s">
        <v>8</v>
      </c>
      <c r="AB33" s="3"/>
      <c r="AC33" s="3" t="s">
        <v>8</v>
      </c>
      <c r="AD33" s="3" t="s">
        <v>8</v>
      </c>
      <c r="AE33" s="3" t="s">
        <v>8</v>
      </c>
      <c r="AF33" s="3" t="s">
        <v>8</v>
      </c>
      <c r="AG33" s="3"/>
      <c r="AH33" s="3"/>
      <c r="AI33" s="3"/>
      <c r="AJ33" s="3"/>
      <c r="AK33" s="3"/>
      <c r="AL33" s="3"/>
      <c r="AM33" s="3"/>
    </row>
    <row r="34" spans="1:39" ht="12.75">
      <c r="A34" s="2" t="s">
        <v>19</v>
      </c>
      <c r="B34" s="3"/>
      <c r="C34" s="3"/>
      <c r="D34" s="3"/>
      <c r="E34" s="3"/>
      <c r="G34" s="3" t="s">
        <v>8</v>
      </c>
      <c r="H34" s="3" t="s">
        <v>8</v>
      </c>
      <c r="I34" s="3" t="s">
        <v>8</v>
      </c>
      <c r="J34" s="3" t="s">
        <v>8</v>
      </c>
      <c r="K34" s="3" t="s">
        <v>8</v>
      </c>
      <c r="L34" s="3" t="s">
        <v>8</v>
      </c>
      <c r="M34" s="3" t="s">
        <v>8</v>
      </c>
      <c r="N34" s="3" t="s">
        <v>8</v>
      </c>
      <c r="O34" s="3"/>
      <c r="P34" s="3" t="s">
        <v>8</v>
      </c>
      <c r="Q34" s="3" t="s">
        <v>8</v>
      </c>
      <c r="R34" s="3" t="s">
        <v>8</v>
      </c>
      <c r="S34" s="3" t="s">
        <v>8</v>
      </c>
      <c r="T34" s="3" t="s">
        <v>8</v>
      </c>
      <c r="U34" s="3" t="s">
        <v>8</v>
      </c>
      <c r="V34" s="3" t="s">
        <v>8</v>
      </c>
      <c r="W34" s="3" t="s">
        <v>8</v>
      </c>
      <c r="X34" s="3" t="s">
        <v>8</v>
      </c>
      <c r="Y34" s="3" t="s">
        <v>8</v>
      </c>
      <c r="Z34" s="3" t="s">
        <v>8</v>
      </c>
      <c r="AA34" s="3" t="s">
        <v>8</v>
      </c>
      <c r="AB34" s="3"/>
      <c r="AC34" s="3" t="s">
        <v>8</v>
      </c>
      <c r="AD34" s="3" t="s">
        <v>8</v>
      </c>
      <c r="AE34" s="3" t="s">
        <v>8</v>
      </c>
      <c r="AF34" s="3" t="s">
        <v>8</v>
      </c>
      <c r="AG34" s="3"/>
      <c r="AH34" s="3"/>
      <c r="AI34" s="3"/>
      <c r="AJ34" s="3"/>
      <c r="AK34" s="3"/>
      <c r="AL34" s="3"/>
      <c r="AM34" s="3"/>
    </row>
    <row r="35" spans="1:3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.75">
      <c r="A36" s="3" t="s">
        <v>273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2.75">
      <c r="A38" s="104" t="s">
        <v>11</v>
      </c>
      <c r="B38" s="10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40" ht="12.75">
      <c r="A40" s="2" t="s">
        <v>17</v>
      </c>
      <c r="B40" s="3"/>
      <c r="C40" s="3"/>
      <c r="D40" s="3"/>
      <c r="E40" s="3"/>
      <c r="G40" s="3" t="s">
        <v>8</v>
      </c>
      <c r="H40" s="3" t="s">
        <v>8</v>
      </c>
      <c r="I40" s="3" t="s">
        <v>8</v>
      </c>
      <c r="J40" s="3" t="s">
        <v>8</v>
      </c>
      <c r="K40" s="3" t="s">
        <v>8</v>
      </c>
      <c r="L40" s="3" t="s">
        <v>8</v>
      </c>
      <c r="M40" s="3" t="s">
        <v>8</v>
      </c>
      <c r="N40" s="3" t="s">
        <v>8</v>
      </c>
      <c r="O40" s="3"/>
      <c r="P40" s="3" t="s">
        <v>8</v>
      </c>
      <c r="Q40" s="3" t="s">
        <v>8</v>
      </c>
      <c r="R40" s="3" t="s">
        <v>8</v>
      </c>
      <c r="S40" s="3" t="s">
        <v>8</v>
      </c>
      <c r="T40" s="3" t="s">
        <v>8</v>
      </c>
      <c r="U40" s="3" t="s">
        <v>8</v>
      </c>
      <c r="V40" s="3" t="s">
        <v>8</v>
      </c>
      <c r="W40" s="3" t="s">
        <v>8</v>
      </c>
      <c r="X40" s="3" t="s">
        <v>8</v>
      </c>
      <c r="Y40" s="3" t="s">
        <v>8</v>
      </c>
      <c r="Z40" s="3" t="s">
        <v>8</v>
      </c>
      <c r="AA40" s="3" t="s">
        <v>8</v>
      </c>
      <c r="AB40" s="3"/>
      <c r="AC40" s="3" t="s">
        <v>8</v>
      </c>
      <c r="AD40" s="3" t="s">
        <v>8</v>
      </c>
      <c r="AE40" s="3" t="s">
        <v>8</v>
      </c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2.75">
      <c r="A41" s="2" t="s">
        <v>18</v>
      </c>
      <c r="B41" s="3"/>
      <c r="C41" s="3"/>
      <c r="D41" s="3"/>
      <c r="E41" s="3"/>
      <c r="G41" s="3" t="s">
        <v>8</v>
      </c>
      <c r="H41" s="3" t="s">
        <v>8</v>
      </c>
      <c r="I41" s="3" t="s">
        <v>8</v>
      </c>
      <c r="J41" s="3" t="s">
        <v>8</v>
      </c>
      <c r="K41" s="3" t="s">
        <v>8</v>
      </c>
      <c r="L41" s="3" t="s">
        <v>8</v>
      </c>
      <c r="M41" s="3" t="s">
        <v>8</v>
      </c>
      <c r="N41" s="3" t="s">
        <v>8</v>
      </c>
      <c r="O41" s="3"/>
      <c r="P41" s="3" t="s">
        <v>8</v>
      </c>
      <c r="Q41" s="3" t="s">
        <v>8</v>
      </c>
      <c r="R41" s="3" t="s">
        <v>8</v>
      </c>
      <c r="S41" s="3" t="s">
        <v>8</v>
      </c>
      <c r="T41" s="3" t="s">
        <v>8</v>
      </c>
      <c r="U41" s="3" t="s">
        <v>8</v>
      </c>
      <c r="V41" s="3" t="s">
        <v>8</v>
      </c>
      <c r="W41" s="3" t="s">
        <v>8</v>
      </c>
      <c r="X41" s="3" t="s">
        <v>8</v>
      </c>
      <c r="Y41" s="3" t="s">
        <v>8</v>
      </c>
      <c r="Z41" s="3" t="s">
        <v>8</v>
      </c>
      <c r="AA41" s="3" t="s">
        <v>8</v>
      </c>
      <c r="AB41" s="3"/>
      <c r="AC41" s="3" t="s">
        <v>8</v>
      </c>
      <c r="AD41" s="3" t="s">
        <v>8</v>
      </c>
      <c r="AE41" s="3" t="s">
        <v>8</v>
      </c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2.75">
      <c r="A42" s="2" t="s">
        <v>19</v>
      </c>
      <c r="B42" s="3"/>
      <c r="C42" s="3"/>
      <c r="D42" s="3"/>
      <c r="E42" s="3"/>
      <c r="G42" s="3" t="s">
        <v>8</v>
      </c>
      <c r="H42" s="3" t="s">
        <v>8</v>
      </c>
      <c r="I42" s="3" t="s">
        <v>8</v>
      </c>
      <c r="J42" s="3" t="s">
        <v>8</v>
      </c>
      <c r="K42" s="3" t="s">
        <v>8</v>
      </c>
      <c r="L42" s="3" t="s">
        <v>8</v>
      </c>
      <c r="M42" s="3" t="s">
        <v>8</v>
      </c>
      <c r="N42" s="3" t="s">
        <v>8</v>
      </c>
      <c r="O42" s="3"/>
      <c r="P42" s="3" t="s">
        <v>8</v>
      </c>
      <c r="Q42" s="3" t="s">
        <v>8</v>
      </c>
      <c r="R42" s="3" t="s">
        <v>8</v>
      </c>
      <c r="S42" s="3" t="s">
        <v>8</v>
      </c>
      <c r="T42" s="3" t="s">
        <v>8</v>
      </c>
      <c r="U42" s="3" t="s">
        <v>8</v>
      </c>
      <c r="V42" s="3" t="s">
        <v>8</v>
      </c>
      <c r="W42" s="3" t="s">
        <v>8</v>
      </c>
      <c r="X42" s="3" t="s">
        <v>8</v>
      </c>
      <c r="Y42" s="3" t="s">
        <v>8</v>
      </c>
      <c r="Z42" s="3" t="s">
        <v>8</v>
      </c>
      <c r="AA42" s="3" t="s">
        <v>8</v>
      </c>
      <c r="AB42" s="3"/>
      <c r="AC42" s="3" t="s">
        <v>8</v>
      </c>
      <c r="AD42" s="3" t="s">
        <v>8</v>
      </c>
      <c r="AE42" s="3" t="s">
        <v>8</v>
      </c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2.75">
      <c r="A43" s="3" t="s">
        <v>16</v>
      </c>
      <c r="B43" s="3"/>
      <c r="C43" s="3"/>
      <c r="D43" s="3"/>
      <c r="E43" s="3"/>
      <c r="G43" s="3"/>
      <c r="H43" s="3"/>
      <c r="I43" s="3"/>
      <c r="J43" s="3"/>
      <c r="K43" s="3"/>
      <c r="L43" s="3"/>
      <c r="M43" s="3"/>
      <c r="N43" s="3" t="s">
        <v>8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 t="s">
        <v>8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 t="s">
        <v>8</v>
      </c>
    </row>
    <row r="44" spans="1:3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2.75">
      <c r="A45" s="3" t="s">
        <v>274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2.75">
      <c r="A47" s="104" t="s">
        <v>12</v>
      </c>
      <c r="B47" s="10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2.75">
      <c r="A49" s="2" t="s">
        <v>17</v>
      </c>
      <c r="B49" s="3"/>
      <c r="C49" s="3"/>
      <c r="D49" s="3"/>
      <c r="E49" s="3"/>
      <c r="G49" s="3" t="s">
        <v>8</v>
      </c>
      <c r="H49" s="3" t="s">
        <v>8</v>
      </c>
      <c r="I49" s="3" t="s">
        <v>8</v>
      </c>
      <c r="J49" s="3" t="s">
        <v>8</v>
      </c>
      <c r="K49" s="3" t="s">
        <v>8</v>
      </c>
      <c r="L49" s="3" t="s">
        <v>8</v>
      </c>
      <c r="M49" s="3" t="s">
        <v>8</v>
      </c>
      <c r="N49" s="3" t="s">
        <v>8</v>
      </c>
      <c r="O49" s="3"/>
      <c r="P49" s="3" t="s">
        <v>8</v>
      </c>
      <c r="Q49" s="3" t="s">
        <v>8</v>
      </c>
      <c r="R49" s="3" t="s">
        <v>8</v>
      </c>
      <c r="S49" s="3" t="s">
        <v>8</v>
      </c>
      <c r="T49" s="3" t="s">
        <v>8</v>
      </c>
      <c r="U49" s="3" t="s">
        <v>8</v>
      </c>
      <c r="V49" s="3" t="s">
        <v>8</v>
      </c>
      <c r="W49" s="3" t="s">
        <v>8</v>
      </c>
      <c r="X49" s="3" t="s">
        <v>8</v>
      </c>
      <c r="Y49" s="3" t="s">
        <v>8</v>
      </c>
      <c r="Z49" s="3" t="s">
        <v>8</v>
      </c>
      <c r="AA49" s="3" t="s">
        <v>8</v>
      </c>
      <c r="AB49" s="3"/>
      <c r="AC49" s="3" t="s">
        <v>8</v>
      </c>
      <c r="AD49" s="3" t="s">
        <v>8</v>
      </c>
      <c r="AE49" s="3" t="s">
        <v>8</v>
      </c>
      <c r="AF49" s="3" t="s">
        <v>8</v>
      </c>
      <c r="AG49" s="3"/>
      <c r="AH49" s="3"/>
      <c r="AI49" s="3"/>
      <c r="AJ49" s="3"/>
      <c r="AK49" s="3"/>
      <c r="AL49" s="3"/>
      <c r="AM49" s="3"/>
    </row>
    <row r="50" spans="1:39" ht="12.75">
      <c r="A50" s="2" t="s">
        <v>18</v>
      </c>
      <c r="B50" s="3"/>
      <c r="C50" s="3"/>
      <c r="D50" s="3"/>
      <c r="E50" s="3"/>
      <c r="G50" s="3" t="s">
        <v>8</v>
      </c>
      <c r="H50" s="3" t="s">
        <v>8</v>
      </c>
      <c r="I50" s="3" t="s">
        <v>8</v>
      </c>
      <c r="J50" s="3" t="s">
        <v>8</v>
      </c>
      <c r="K50" s="3" t="s">
        <v>8</v>
      </c>
      <c r="L50" s="3" t="s">
        <v>8</v>
      </c>
      <c r="M50" s="3" t="s">
        <v>8</v>
      </c>
      <c r="N50" s="3" t="s">
        <v>8</v>
      </c>
      <c r="O50" s="3"/>
      <c r="P50" s="3" t="s">
        <v>8</v>
      </c>
      <c r="Q50" s="3" t="s">
        <v>8</v>
      </c>
      <c r="R50" s="3" t="s">
        <v>8</v>
      </c>
      <c r="S50" s="3" t="s">
        <v>8</v>
      </c>
      <c r="T50" s="3" t="s">
        <v>8</v>
      </c>
      <c r="U50" s="3" t="s">
        <v>8</v>
      </c>
      <c r="V50" s="3" t="s">
        <v>8</v>
      </c>
      <c r="W50" s="3" t="s">
        <v>8</v>
      </c>
      <c r="X50" s="3" t="s">
        <v>8</v>
      </c>
      <c r="Y50" s="3" t="s">
        <v>8</v>
      </c>
      <c r="Z50" s="3" t="s">
        <v>8</v>
      </c>
      <c r="AA50" s="3" t="s">
        <v>8</v>
      </c>
      <c r="AB50" s="3"/>
      <c r="AC50" s="3" t="s">
        <v>8</v>
      </c>
      <c r="AD50" s="3" t="s">
        <v>8</v>
      </c>
      <c r="AE50" s="3" t="s">
        <v>8</v>
      </c>
      <c r="AF50" s="3" t="s">
        <v>8</v>
      </c>
      <c r="AG50" s="3"/>
      <c r="AH50" s="3"/>
      <c r="AI50" s="3"/>
      <c r="AJ50" s="3"/>
      <c r="AK50" s="3"/>
      <c r="AL50" s="3"/>
      <c r="AM50" s="3"/>
    </row>
    <row r="51" spans="1:39" ht="12.75">
      <c r="A51" s="2" t="s">
        <v>19</v>
      </c>
      <c r="B51" s="3"/>
      <c r="C51" s="3"/>
      <c r="D51" s="3"/>
      <c r="E51" s="3"/>
      <c r="G51" s="3" t="s">
        <v>8</v>
      </c>
      <c r="H51" s="3" t="s">
        <v>8</v>
      </c>
      <c r="I51" s="3" t="s">
        <v>8</v>
      </c>
      <c r="J51" s="3" t="s">
        <v>8</v>
      </c>
      <c r="K51" s="3" t="s">
        <v>8</v>
      </c>
      <c r="L51" s="3" t="s">
        <v>8</v>
      </c>
      <c r="M51" s="3" t="s">
        <v>8</v>
      </c>
      <c r="N51" s="3" t="s">
        <v>8</v>
      </c>
      <c r="O51" s="3"/>
      <c r="P51" s="3" t="s">
        <v>8</v>
      </c>
      <c r="Q51" s="3" t="s">
        <v>8</v>
      </c>
      <c r="R51" s="3" t="s">
        <v>8</v>
      </c>
      <c r="S51" s="3" t="s">
        <v>8</v>
      </c>
      <c r="T51" s="3" t="s">
        <v>8</v>
      </c>
      <c r="U51" s="3" t="s">
        <v>8</v>
      </c>
      <c r="V51" s="3" t="s">
        <v>8</v>
      </c>
      <c r="W51" s="3" t="s">
        <v>8</v>
      </c>
      <c r="X51" s="3" t="s">
        <v>8</v>
      </c>
      <c r="Y51" s="3" t="s">
        <v>8</v>
      </c>
      <c r="Z51" s="3" t="s">
        <v>8</v>
      </c>
      <c r="AA51" s="3" t="s">
        <v>8</v>
      </c>
      <c r="AB51" s="3"/>
      <c r="AC51" s="3" t="s">
        <v>8</v>
      </c>
      <c r="AD51" s="3" t="s">
        <v>8</v>
      </c>
      <c r="AE51" s="3" t="s">
        <v>8</v>
      </c>
      <c r="AF51" s="3" t="s">
        <v>8</v>
      </c>
      <c r="AG51" s="3"/>
      <c r="AH51" s="3"/>
      <c r="AI51" s="3"/>
      <c r="AJ51" s="3"/>
      <c r="AK51" s="3"/>
      <c r="AL51" s="3"/>
      <c r="AM51" s="3"/>
    </row>
    <row r="52" spans="1:39" ht="12.75">
      <c r="A52" s="2" t="s">
        <v>20</v>
      </c>
      <c r="B52" s="3"/>
      <c r="C52" s="3"/>
      <c r="D52" s="3"/>
      <c r="E52" s="3"/>
      <c r="G52" s="3" t="s">
        <v>8</v>
      </c>
      <c r="H52" s="3" t="s">
        <v>8</v>
      </c>
      <c r="I52" s="3" t="s">
        <v>8</v>
      </c>
      <c r="J52" s="3" t="s">
        <v>8</v>
      </c>
      <c r="K52" s="3" t="s">
        <v>8</v>
      </c>
      <c r="L52" s="3" t="s">
        <v>8</v>
      </c>
      <c r="M52" s="3" t="s">
        <v>8</v>
      </c>
      <c r="N52" s="3" t="s">
        <v>8</v>
      </c>
      <c r="O52" s="3"/>
      <c r="P52" s="3" t="s">
        <v>8</v>
      </c>
      <c r="Q52" s="3" t="s">
        <v>8</v>
      </c>
      <c r="R52" s="3" t="s">
        <v>8</v>
      </c>
      <c r="S52" s="3" t="s">
        <v>8</v>
      </c>
      <c r="T52" s="3" t="s">
        <v>8</v>
      </c>
      <c r="U52" s="3" t="s">
        <v>8</v>
      </c>
      <c r="V52" s="3" t="s">
        <v>8</v>
      </c>
      <c r="W52" s="3" t="s">
        <v>8</v>
      </c>
      <c r="X52" s="3" t="s">
        <v>8</v>
      </c>
      <c r="Y52" s="3" t="s">
        <v>8</v>
      </c>
      <c r="Z52" s="3" t="s">
        <v>8</v>
      </c>
      <c r="AA52" s="3" t="s">
        <v>8</v>
      </c>
      <c r="AB52" s="3"/>
      <c r="AC52" s="3" t="s">
        <v>8</v>
      </c>
      <c r="AD52" s="3" t="s">
        <v>8</v>
      </c>
      <c r="AE52" s="3" t="s">
        <v>8</v>
      </c>
      <c r="AF52" s="3" t="s">
        <v>8</v>
      </c>
      <c r="AG52" s="3"/>
      <c r="AH52" s="3"/>
      <c r="AI52" s="3"/>
      <c r="AJ52" s="3"/>
      <c r="AK52" s="3"/>
      <c r="AL52" s="3"/>
      <c r="AM52" s="3"/>
    </row>
    <row r="53" spans="1:39" ht="12.75">
      <c r="A53" s="2" t="s">
        <v>21</v>
      </c>
      <c r="B53" s="3"/>
      <c r="C53" s="3"/>
      <c r="D53" s="3"/>
      <c r="E53" s="3"/>
      <c r="G53" s="3" t="s">
        <v>8</v>
      </c>
      <c r="H53" s="3" t="s">
        <v>8</v>
      </c>
      <c r="I53" s="3" t="s">
        <v>8</v>
      </c>
      <c r="J53" s="3" t="s">
        <v>8</v>
      </c>
      <c r="K53" s="3" t="s">
        <v>8</v>
      </c>
      <c r="L53" s="3" t="s">
        <v>8</v>
      </c>
      <c r="M53" s="3" t="s">
        <v>8</v>
      </c>
      <c r="N53" s="3" t="s">
        <v>8</v>
      </c>
      <c r="O53" s="3"/>
      <c r="P53" s="3" t="s">
        <v>8</v>
      </c>
      <c r="Q53" s="3" t="s">
        <v>8</v>
      </c>
      <c r="R53" s="3" t="s">
        <v>8</v>
      </c>
      <c r="S53" s="3" t="s">
        <v>8</v>
      </c>
      <c r="T53" s="3" t="s">
        <v>8</v>
      </c>
      <c r="U53" s="3" t="s">
        <v>8</v>
      </c>
      <c r="V53" s="3" t="s">
        <v>8</v>
      </c>
      <c r="W53" s="3" t="s">
        <v>8</v>
      </c>
      <c r="X53" s="3" t="s">
        <v>8</v>
      </c>
      <c r="Y53" s="3" t="s">
        <v>8</v>
      </c>
      <c r="Z53" s="3" t="s">
        <v>8</v>
      </c>
      <c r="AA53" s="3" t="s">
        <v>8</v>
      </c>
      <c r="AB53" s="3"/>
      <c r="AC53" s="3" t="s">
        <v>8</v>
      </c>
      <c r="AD53" s="3" t="s">
        <v>8</v>
      </c>
      <c r="AE53" s="3" t="s">
        <v>8</v>
      </c>
      <c r="AF53" s="3" t="s">
        <v>8</v>
      </c>
      <c r="AG53" s="3"/>
      <c r="AH53" s="3"/>
      <c r="AI53" s="3"/>
      <c r="AJ53" s="3"/>
      <c r="AK53" s="3"/>
      <c r="AL53" s="3"/>
      <c r="AM53" s="3"/>
    </row>
    <row r="54" spans="1:39" ht="12.75">
      <c r="A54" s="2" t="s">
        <v>22</v>
      </c>
      <c r="B54" s="3"/>
      <c r="C54" s="3"/>
      <c r="D54" s="3"/>
      <c r="E54" s="3"/>
      <c r="G54" s="3" t="s">
        <v>8</v>
      </c>
      <c r="H54" s="3" t="s">
        <v>8</v>
      </c>
      <c r="I54" s="3" t="s">
        <v>8</v>
      </c>
      <c r="J54" s="3" t="s">
        <v>8</v>
      </c>
      <c r="K54" s="3" t="s">
        <v>8</v>
      </c>
      <c r="L54" s="3" t="s">
        <v>8</v>
      </c>
      <c r="M54" s="3" t="s">
        <v>8</v>
      </c>
      <c r="N54" s="3" t="s">
        <v>8</v>
      </c>
      <c r="O54" s="3"/>
      <c r="P54" s="3" t="s">
        <v>8</v>
      </c>
      <c r="Q54" s="3" t="s">
        <v>8</v>
      </c>
      <c r="R54" s="3" t="s">
        <v>8</v>
      </c>
      <c r="S54" s="3" t="s">
        <v>8</v>
      </c>
      <c r="T54" s="3" t="s">
        <v>8</v>
      </c>
      <c r="U54" s="3" t="s">
        <v>8</v>
      </c>
      <c r="V54" s="3" t="s">
        <v>8</v>
      </c>
      <c r="W54" s="3" t="s">
        <v>8</v>
      </c>
      <c r="X54" s="3" t="s">
        <v>8</v>
      </c>
      <c r="Y54" s="3" t="s">
        <v>8</v>
      </c>
      <c r="Z54" s="3" t="s">
        <v>8</v>
      </c>
      <c r="AA54" s="3" t="s">
        <v>8</v>
      </c>
      <c r="AB54" s="3"/>
      <c r="AC54" s="3" t="s">
        <v>8</v>
      </c>
      <c r="AD54" s="3" t="s">
        <v>8</v>
      </c>
      <c r="AE54" s="3" t="s">
        <v>8</v>
      </c>
      <c r="AF54" s="3" t="s">
        <v>8</v>
      </c>
      <c r="AG54" s="3"/>
      <c r="AH54" s="3"/>
      <c r="AI54" s="3"/>
      <c r="AJ54" s="3"/>
      <c r="AK54" s="3"/>
      <c r="AL54" s="3"/>
      <c r="AM54" s="3"/>
    </row>
    <row r="55" spans="1:39" ht="12.75">
      <c r="A55" s="2" t="s">
        <v>23</v>
      </c>
      <c r="B55" s="3"/>
      <c r="C55" s="3"/>
      <c r="D55" s="3"/>
      <c r="E55" s="3"/>
      <c r="G55" s="3" t="s">
        <v>8</v>
      </c>
      <c r="H55" s="3" t="s">
        <v>8</v>
      </c>
      <c r="I55" s="3" t="s">
        <v>8</v>
      </c>
      <c r="J55" s="3" t="s">
        <v>8</v>
      </c>
      <c r="K55" s="3" t="s">
        <v>8</v>
      </c>
      <c r="L55" s="3" t="s">
        <v>8</v>
      </c>
      <c r="M55" s="3" t="s">
        <v>8</v>
      </c>
      <c r="N55" s="3" t="s">
        <v>8</v>
      </c>
      <c r="O55" s="3"/>
      <c r="P55" s="3" t="s">
        <v>8</v>
      </c>
      <c r="Q55" s="3" t="s">
        <v>8</v>
      </c>
      <c r="R55" s="3" t="s">
        <v>8</v>
      </c>
      <c r="S55" s="3" t="s">
        <v>8</v>
      </c>
      <c r="T55" s="3" t="s">
        <v>8</v>
      </c>
      <c r="U55" s="3" t="s">
        <v>8</v>
      </c>
      <c r="V55" s="3" t="s">
        <v>8</v>
      </c>
      <c r="W55" s="3" t="s">
        <v>8</v>
      </c>
      <c r="X55" s="3" t="s">
        <v>8</v>
      </c>
      <c r="Y55" s="3" t="s">
        <v>8</v>
      </c>
      <c r="Z55" s="3" t="s">
        <v>8</v>
      </c>
      <c r="AA55" s="3" t="s">
        <v>8</v>
      </c>
      <c r="AB55" s="3"/>
      <c r="AC55" s="3" t="s">
        <v>8</v>
      </c>
      <c r="AD55" s="3" t="s">
        <v>8</v>
      </c>
      <c r="AE55" s="3" t="s">
        <v>8</v>
      </c>
      <c r="AF55" s="3" t="s">
        <v>8</v>
      </c>
      <c r="AG55" s="3"/>
      <c r="AH55" s="3"/>
      <c r="AI55" s="3"/>
      <c r="AJ55" s="3"/>
      <c r="AK55" s="3"/>
      <c r="AL55" s="3"/>
      <c r="AM55" s="3"/>
    </row>
    <row r="56" spans="1:3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2.75">
      <c r="A57" s="3" t="s">
        <v>13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2.75">
      <c r="A59" s="104" t="s">
        <v>14</v>
      </c>
      <c r="B59" s="104"/>
      <c r="C59" s="104"/>
      <c r="D59" s="104"/>
      <c r="E59" s="104"/>
      <c r="F59" s="10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2.75">
      <c r="A61" s="2" t="s">
        <v>17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P61" s="3" t="s">
        <v>8</v>
      </c>
      <c r="Q61" s="3" t="s">
        <v>8</v>
      </c>
      <c r="R61" s="3" t="s">
        <v>8</v>
      </c>
      <c r="S61" s="3" t="s">
        <v>8</v>
      </c>
      <c r="T61" s="3" t="s">
        <v>8</v>
      </c>
      <c r="U61" s="3" t="s">
        <v>8</v>
      </c>
      <c r="V61" s="3" t="s">
        <v>8</v>
      </c>
      <c r="W61" s="3" t="s">
        <v>8</v>
      </c>
      <c r="X61" s="3" t="s">
        <v>8</v>
      </c>
      <c r="Y61" s="3" t="s">
        <v>8</v>
      </c>
      <c r="Z61" s="3" t="s">
        <v>8</v>
      </c>
      <c r="AA61" s="3" t="s">
        <v>8</v>
      </c>
      <c r="AB61" s="3"/>
      <c r="AC61" s="3" t="s">
        <v>8</v>
      </c>
      <c r="AD61" s="3" t="s">
        <v>8</v>
      </c>
      <c r="AE61" s="3" t="s">
        <v>8</v>
      </c>
      <c r="AF61" s="3" t="s">
        <v>8</v>
      </c>
      <c r="AG61" s="3"/>
      <c r="AH61" s="3"/>
      <c r="AI61" s="3"/>
      <c r="AJ61" s="3"/>
      <c r="AK61" s="3"/>
      <c r="AL61" s="3"/>
      <c r="AM61" s="3"/>
    </row>
    <row r="62" spans="1:39" ht="12.75">
      <c r="A62" s="2" t="s">
        <v>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P62" s="3" t="s">
        <v>8</v>
      </c>
      <c r="Q62" s="3" t="s">
        <v>8</v>
      </c>
      <c r="R62" s="3" t="s">
        <v>8</v>
      </c>
      <c r="S62" s="3" t="s">
        <v>8</v>
      </c>
      <c r="T62" s="3" t="s">
        <v>8</v>
      </c>
      <c r="U62" s="3" t="s">
        <v>8</v>
      </c>
      <c r="V62" s="3" t="s">
        <v>8</v>
      </c>
      <c r="W62" s="3" t="s">
        <v>8</v>
      </c>
      <c r="X62" s="3" t="s">
        <v>8</v>
      </c>
      <c r="Y62" s="3" t="s">
        <v>8</v>
      </c>
      <c r="Z62" s="3" t="s">
        <v>8</v>
      </c>
      <c r="AA62" s="3" t="s">
        <v>8</v>
      </c>
      <c r="AB62" s="3"/>
      <c r="AC62" s="3" t="s">
        <v>8</v>
      </c>
      <c r="AD62" s="3" t="s">
        <v>8</v>
      </c>
      <c r="AE62" s="3" t="s">
        <v>8</v>
      </c>
      <c r="AF62" s="3" t="s">
        <v>8</v>
      </c>
      <c r="AG62" s="3"/>
      <c r="AH62" s="3"/>
      <c r="AI62" s="3"/>
      <c r="AJ62" s="3"/>
      <c r="AK62" s="3"/>
      <c r="AL62" s="3"/>
      <c r="AM62" s="3"/>
    </row>
    <row r="63" spans="1:39" ht="12.75">
      <c r="A63" s="2" t="s">
        <v>19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P63" s="3" t="s">
        <v>8</v>
      </c>
      <c r="Q63" s="3" t="s">
        <v>8</v>
      </c>
      <c r="R63" s="3" t="s">
        <v>8</v>
      </c>
      <c r="S63" s="3" t="s">
        <v>8</v>
      </c>
      <c r="T63" s="3" t="s">
        <v>8</v>
      </c>
      <c r="U63" s="3" t="s">
        <v>8</v>
      </c>
      <c r="V63" s="3" t="s">
        <v>8</v>
      </c>
      <c r="W63" s="3" t="s">
        <v>8</v>
      </c>
      <c r="X63" s="3" t="s">
        <v>8</v>
      </c>
      <c r="Y63" s="3" t="s">
        <v>8</v>
      </c>
      <c r="Z63" s="3" t="s">
        <v>8</v>
      </c>
      <c r="AA63" s="3" t="s">
        <v>8</v>
      </c>
      <c r="AB63" s="3"/>
      <c r="AC63" s="3" t="s">
        <v>8</v>
      </c>
      <c r="AD63" s="3" t="s">
        <v>8</v>
      </c>
      <c r="AE63" s="3" t="s">
        <v>8</v>
      </c>
      <c r="AF63" s="3" t="s">
        <v>8</v>
      </c>
      <c r="AG63" s="3"/>
      <c r="AH63" s="3"/>
      <c r="AI63" s="3"/>
      <c r="AJ63" s="3"/>
      <c r="AK63" s="3"/>
      <c r="AL63" s="3"/>
      <c r="AM63" s="3"/>
    </row>
    <row r="64" spans="1:39" ht="12.75">
      <c r="A64" s="2" t="s">
        <v>20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P64" s="3" t="s">
        <v>8</v>
      </c>
      <c r="Q64" s="3" t="s">
        <v>8</v>
      </c>
      <c r="R64" s="3" t="s">
        <v>8</v>
      </c>
      <c r="S64" s="3" t="s">
        <v>8</v>
      </c>
      <c r="T64" s="3" t="s">
        <v>8</v>
      </c>
      <c r="U64" s="3" t="s">
        <v>8</v>
      </c>
      <c r="V64" s="3" t="s">
        <v>8</v>
      </c>
      <c r="W64" s="3" t="s">
        <v>8</v>
      </c>
      <c r="X64" s="3" t="s">
        <v>8</v>
      </c>
      <c r="Y64" s="3" t="s">
        <v>8</v>
      </c>
      <c r="Z64" s="3" t="s">
        <v>8</v>
      </c>
      <c r="AA64" s="3" t="s">
        <v>8</v>
      </c>
      <c r="AB64" s="3"/>
      <c r="AC64" s="3" t="s">
        <v>8</v>
      </c>
      <c r="AD64" s="3" t="s">
        <v>8</v>
      </c>
      <c r="AE64" s="3" t="s">
        <v>8</v>
      </c>
      <c r="AF64" s="3" t="s">
        <v>8</v>
      </c>
      <c r="AG64" s="3"/>
      <c r="AH64" s="3"/>
      <c r="AI64" s="3"/>
      <c r="AJ64" s="3"/>
      <c r="AK64" s="3"/>
      <c r="AL64" s="3"/>
      <c r="AM64" s="3"/>
    </row>
    <row r="65" spans="1:39" ht="12.75">
      <c r="A65" s="2" t="s">
        <v>21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P65" s="3" t="s">
        <v>8</v>
      </c>
      <c r="Q65" s="3" t="s">
        <v>8</v>
      </c>
      <c r="R65" s="3" t="s">
        <v>8</v>
      </c>
      <c r="S65" s="3" t="s">
        <v>8</v>
      </c>
      <c r="T65" s="3" t="s">
        <v>8</v>
      </c>
      <c r="U65" s="3" t="s">
        <v>8</v>
      </c>
      <c r="V65" s="3" t="s">
        <v>8</v>
      </c>
      <c r="W65" s="3" t="s">
        <v>8</v>
      </c>
      <c r="X65" s="3" t="s">
        <v>8</v>
      </c>
      <c r="Y65" s="3" t="s">
        <v>8</v>
      </c>
      <c r="Z65" s="3" t="s">
        <v>8</v>
      </c>
      <c r="AA65" s="3" t="s">
        <v>8</v>
      </c>
      <c r="AB65" s="3"/>
      <c r="AC65" s="3" t="s">
        <v>8</v>
      </c>
      <c r="AD65" s="3" t="s">
        <v>8</v>
      </c>
      <c r="AE65" s="3" t="s">
        <v>8</v>
      </c>
      <c r="AF65" s="3" t="s">
        <v>8</v>
      </c>
      <c r="AG65" s="3"/>
      <c r="AH65" s="3"/>
      <c r="AI65" s="3"/>
      <c r="AJ65" s="3"/>
      <c r="AK65" s="3"/>
      <c r="AL65" s="3"/>
      <c r="AM65" s="3"/>
    </row>
    <row r="66" spans="1:3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2.75">
      <c r="A67" s="3" t="s">
        <v>275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</sheetData>
  <sheetProtection/>
  <mergeCells count="5">
    <mergeCell ref="N1:AN1"/>
    <mergeCell ref="N2:AN2"/>
    <mergeCell ref="N3:AN3"/>
    <mergeCell ref="N4:AN4"/>
    <mergeCell ref="A1:B4"/>
  </mergeCells>
  <printOptions/>
  <pageMargins left="0.25" right="0.25" top="0.4" bottom="1" header="0.5" footer="0.25"/>
  <pageSetup horizontalDpi="600" verticalDpi="600" orientation="landscape" scale="85" r:id="rId2"/>
  <headerFooter alignWithMargins="0">
    <oddFooter>&amp;L&amp;"Arial,Italic"&amp;8wq-cwp7-10  •  4/12/12   &amp;C&amp;"Arial,Italic"&amp;8www.pca.state.mn.us  •  651-296-6300  •  800-657-3864  •  TTY 651-282-5332 or 800-657-3864  •  Available in alternative formats&amp;R&amp;"Arial,Italic"&amp;8Page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1"/>
  <sheetViews>
    <sheetView zoomScale="80" zoomScaleNormal="80" zoomScalePageLayoutView="0" workbookViewId="0" topLeftCell="A1">
      <pane ySplit="12" topLeftCell="A169" activePane="bottomLeft" state="frozen"/>
      <selection pane="topLeft" activeCell="A2" sqref="A2:IV2"/>
      <selection pane="bottomLeft" activeCell="I1" sqref="I1:P1"/>
    </sheetView>
  </sheetViews>
  <sheetFormatPr defaultColWidth="9.140625" defaultRowHeight="12.75"/>
  <cols>
    <col min="1" max="1" width="2.57421875" style="0" customWidth="1"/>
    <col min="2" max="2" width="21.8515625" style="0" customWidth="1"/>
    <col min="3" max="3" width="7.8515625" style="0" bestFit="1" customWidth="1"/>
    <col min="4" max="4" width="4.28125" style="0" customWidth="1"/>
    <col min="5" max="5" width="4.421875" style="0" customWidth="1"/>
    <col min="6" max="6" width="1.57421875" style="0" customWidth="1"/>
    <col min="7" max="7" width="6.7109375" style="0" bestFit="1" customWidth="1"/>
    <col min="8" max="8" width="4.421875" style="0" customWidth="1"/>
    <col min="9" max="9" width="13.8515625" style="0" bestFit="1" customWidth="1"/>
    <col min="10" max="10" width="16.00390625" style="0" bestFit="1" customWidth="1"/>
    <col min="11" max="11" width="13.57421875" style="0" bestFit="1" customWidth="1"/>
    <col min="12" max="12" width="12.140625" style="0" bestFit="1" customWidth="1"/>
    <col min="13" max="13" width="13.8515625" style="0" bestFit="1" customWidth="1"/>
    <col min="14" max="14" width="13.57421875" style="0" bestFit="1" customWidth="1"/>
    <col min="15" max="15" width="13.140625" style="0" bestFit="1" customWidth="1"/>
    <col min="16" max="16" width="13.57421875" style="0" bestFit="1" customWidth="1"/>
    <col min="17" max="17" width="13.140625" style="0" bestFit="1" customWidth="1"/>
    <col min="18" max="18" width="13.57421875" style="0" bestFit="1" customWidth="1"/>
    <col min="19" max="19" width="13.140625" style="0" bestFit="1" customWidth="1"/>
    <col min="20" max="20" width="13.57421875" style="0" bestFit="1" customWidth="1"/>
    <col min="21" max="21" width="13.140625" style="0" bestFit="1" customWidth="1"/>
    <col min="22" max="22" width="10.7109375" style="0" bestFit="1" customWidth="1"/>
    <col min="23" max="23" width="13.57421875" style="0" bestFit="1" customWidth="1"/>
  </cols>
  <sheetData>
    <row r="1" spans="1:16" ht="27">
      <c r="A1" s="112"/>
      <c r="B1" s="112"/>
      <c r="C1" s="112"/>
      <c r="D1" s="112"/>
      <c r="E1" s="112"/>
      <c r="F1" s="112"/>
      <c r="G1" s="112"/>
      <c r="H1" s="112"/>
      <c r="I1" s="113" t="s">
        <v>277</v>
      </c>
      <c r="J1" s="113"/>
      <c r="K1" s="113"/>
      <c r="L1" s="113"/>
      <c r="M1" s="113"/>
      <c r="N1" s="113"/>
      <c r="O1" s="113"/>
      <c r="P1" s="113"/>
    </row>
    <row r="2" spans="1:16" ht="18.75">
      <c r="A2" s="112"/>
      <c r="B2" s="112"/>
      <c r="C2" s="112"/>
      <c r="D2" s="112"/>
      <c r="E2" s="112"/>
      <c r="F2" s="112"/>
      <c r="G2" s="112"/>
      <c r="H2" s="112"/>
      <c r="I2" s="108" t="s">
        <v>261</v>
      </c>
      <c r="J2" s="108"/>
      <c r="K2" s="108"/>
      <c r="L2" s="108"/>
      <c r="M2" s="108"/>
      <c r="N2" s="108"/>
      <c r="O2" s="108"/>
      <c r="P2" s="108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7" t="s">
        <v>262</v>
      </c>
      <c r="J3" s="117"/>
      <c r="K3" s="117"/>
      <c r="L3" s="117"/>
      <c r="M3" s="117"/>
      <c r="N3" s="117"/>
      <c r="O3" s="117"/>
      <c r="P3" s="117"/>
    </row>
    <row r="4" spans="1:16" ht="12.75">
      <c r="A4" s="112"/>
      <c r="B4" s="112"/>
      <c r="C4" s="112"/>
      <c r="D4" s="112"/>
      <c r="E4" s="112"/>
      <c r="F4" s="112"/>
      <c r="G4" s="112"/>
      <c r="H4" s="112"/>
      <c r="I4" s="111" t="s">
        <v>265</v>
      </c>
      <c r="J4" s="111"/>
      <c r="K4" s="111"/>
      <c r="L4" s="111"/>
      <c r="M4" s="111"/>
      <c r="N4" s="111"/>
      <c r="O4" s="111"/>
      <c r="P4" s="111"/>
    </row>
    <row r="5" spans="10:16" ht="12.75">
      <c r="J5" s="103"/>
      <c r="K5" s="103"/>
      <c r="L5" s="103"/>
      <c r="M5" s="103"/>
      <c r="N5" s="103"/>
      <c r="O5" s="103"/>
      <c r="P5" s="103"/>
    </row>
    <row r="6" spans="2:16" ht="12.75">
      <c r="B6" s="105" t="s">
        <v>266</v>
      </c>
      <c r="C6" s="114"/>
      <c r="D6" s="114"/>
      <c r="E6" s="114"/>
      <c r="F6" s="114"/>
      <c r="G6" s="114"/>
      <c r="H6" s="114"/>
      <c r="I6" s="114"/>
      <c r="J6" s="114"/>
      <c r="K6" s="115" t="s">
        <v>267</v>
      </c>
      <c r="L6" s="116"/>
      <c r="M6" s="106"/>
      <c r="N6" s="103"/>
      <c r="O6" s="103"/>
      <c r="P6" s="103"/>
    </row>
    <row r="7" ht="13.5" thickBot="1"/>
    <row r="8" spans="1:23" s="4" customFormat="1" ht="12.75">
      <c r="A8" s="10"/>
      <c r="B8" s="11"/>
      <c r="C8" s="11"/>
      <c r="D8" s="11"/>
      <c r="E8" s="11"/>
      <c r="F8" s="11"/>
      <c r="G8" s="11"/>
      <c r="H8" s="11"/>
      <c r="I8" s="11"/>
      <c r="J8" s="28" t="s">
        <v>25</v>
      </c>
      <c r="K8" s="11"/>
      <c r="L8" s="99"/>
      <c r="M8" s="28" t="s">
        <v>26</v>
      </c>
      <c r="N8" s="28" t="s">
        <v>126</v>
      </c>
      <c r="O8" s="28" t="s">
        <v>127</v>
      </c>
      <c r="P8" s="28" t="s">
        <v>128</v>
      </c>
      <c r="Q8" s="28" t="s">
        <v>129</v>
      </c>
      <c r="R8" s="28" t="s">
        <v>130</v>
      </c>
      <c r="S8" s="28" t="s">
        <v>131</v>
      </c>
      <c r="T8" s="28" t="s">
        <v>132</v>
      </c>
      <c r="U8" s="28" t="s">
        <v>133</v>
      </c>
      <c r="V8" s="28" t="s">
        <v>136</v>
      </c>
      <c r="W8" s="29" t="s">
        <v>27</v>
      </c>
    </row>
    <row r="9" spans="1:23" s="4" customFormat="1" ht="12.75">
      <c r="A9" s="13"/>
      <c r="B9" s="5"/>
      <c r="C9" s="5"/>
      <c r="D9" s="5"/>
      <c r="E9" s="6" t="s">
        <v>32</v>
      </c>
      <c r="F9" s="5"/>
      <c r="G9" s="5"/>
      <c r="H9" s="5"/>
      <c r="I9" s="5"/>
      <c r="J9" s="5"/>
      <c r="K9" s="5"/>
      <c r="L9" s="100"/>
      <c r="M9" s="5"/>
      <c r="N9" s="32" t="s">
        <v>120</v>
      </c>
      <c r="O9" s="32" t="s">
        <v>120</v>
      </c>
      <c r="P9" s="32" t="s">
        <v>123</v>
      </c>
      <c r="Q9" s="32" t="s">
        <v>123</v>
      </c>
      <c r="R9" s="32" t="s">
        <v>124</v>
      </c>
      <c r="S9" s="32" t="s">
        <v>124</v>
      </c>
      <c r="T9" s="32" t="s">
        <v>125</v>
      </c>
      <c r="U9" s="32" t="s">
        <v>125</v>
      </c>
      <c r="V9" s="6" t="s">
        <v>29</v>
      </c>
      <c r="W9" s="30" t="s">
        <v>30</v>
      </c>
    </row>
    <row r="10" spans="1:24" s="4" customFormat="1" ht="12.75">
      <c r="A10" s="13"/>
      <c r="B10" s="6" t="s">
        <v>31</v>
      </c>
      <c r="C10" s="6" t="s">
        <v>140</v>
      </c>
      <c r="D10" s="5"/>
      <c r="E10" s="6" t="s">
        <v>40</v>
      </c>
      <c r="F10" s="5"/>
      <c r="G10" s="5"/>
      <c r="H10" s="5"/>
      <c r="I10" s="5" t="s">
        <v>33</v>
      </c>
      <c r="J10" s="6" t="s">
        <v>35</v>
      </c>
      <c r="K10" s="6" t="s">
        <v>225</v>
      </c>
      <c r="L10" s="101" t="s">
        <v>34</v>
      </c>
      <c r="M10" s="6" t="s">
        <v>36</v>
      </c>
      <c r="N10" s="6" t="s">
        <v>121</v>
      </c>
      <c r="O10" s="6" t="s">
        <v>122</v>
      </c>
      <c r="P10" s="6" t="s">
        <v>121</v>
      </c>
      <c r="Q10" s="6" t="s">
        <v>122</v>
      </c>
      <c r="R10" s="6" t="s">
        <v>121</v>
      </c>
      <c r="S10" s="6" t="s">
        <v>122</v>
      </c>
      <c r="T10" s="6" t="s">
        <v>121</v>
      </c>
      <c r="U10" s="6" t="s">
        <v>122</v>
      </c>
      <c r="V10" s="6" t="s">
        <v>37</v>
      </c>
      <c r="W10" s="30" t="s">
        <v>38</v>
      </c>
      <c r="X10" s="4" t="s">
        <v>39</v>
      </c>
    </row>
    <row r="11" spans="1:23" s="4" customFormat="1" ht="12.75">
      <c r="A11" s="13"/>
      <c r="B11" s="5"/>
      <c r="C11" s="6" t="s">
        <v>139</v>
      </c>
      <c r="D11" s="5"/>
      <c r="E11" s="5" t="s">
        <v>44</v>
      </c>
      <c r="F11" s="5"/>
      <c r="G11" s="5"/>
      <c r="H11" s="5"/>
      <c r="I11" s="6" t="s">
        <v>41</v>
      </c>
      <c r="J11" s="6" t="s">
        <v>43</v>
      </c>
      <c r="K11" s="6" t="s">
        <v>226</v>
      </c>
      <c r="L11" s="101" t="s">
        <v>42</v>
      </c>
      <c r="M11" s="6" t="s">
        <v>30</v>
      </c>
      <c r="N11" s="6" t="s">
        <v>28</v>
      </c>
      <c r="O11" s="6" t="s">
        <v>28</v>
      </c>
      <c r="P11" s="6" t="s">
        <v>28</v>
      </c>
      <c r="Q11" s="6" t="s">
        <v>28</v>
      </c>
      <c r="R11" s="6" t="s">
        <v>28</v>
      </c>
      <c r="S11" s="6" t="s">
        <v>28</v>
      </c>
      <c r="T11" s="6" t="s">
        <v>28</v>
      </c>
      <c r="U11" s="6" t="s">
        <v>28</v>
      </c>
      <c r="V11" s="6" t="s">
        <v>134</v>
      </c>
      <c r="W11" s="30" t="s">
        <v>135</v>
      </c>
    </row>
    <row r="12" spans="1:23" s="4" customFormat="1" ht="13.5" thickBo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0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31"/>
    </row>
    <row r="13" s="7" customFormat="1" ht="15.75">
      <c r="B13" s="7" t="s">
        <v>105</v>
      </c>
    </row>
    <row r="14" s="4" customFormat="1" ht="12.75"/>
    <row r="15" s="4" customFormat="1" ht="12.75">
      <c r="A15" s="4" t="s">
        <v>45</v>
      </c>
    </row>
    <row r="16" s="4" customFormat="1" ht="12.75">
      <c r="B16" s="4" t="s">
        <v>46</v>
      </c>
    </row>
    <row r="17" spans="2:23" s="4" customFormat="1" ht="12.75">
      <c r="B17" s="4" t="s">
        <v>47</v>
      </c>
      <c r="C17" s="4">
        <v>20</v>
      </c>
      <c r="D17" s="4" t="s">
        <v>48</v>
      </c>
      <c r="E17" s="8">
        <v>0</v>
      </c>
      <c r="F17" s="4" t="s">
        <v>49</v>
      </c>
      <c r="G17" s="8">
        <v>700</v>
      </c>
      <c r="H17" s="4" t="s">
        <v>50</v>
      </c>
      <c r="I17" s="4">
        <f>SUM(C17*G17)</f>
        <v>14000</v>
      </c>
      <c r="M17" s="4">
        <f>SUM(I17:J17)</f>
        <v>14000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f>SUM(N17:U17)</f>
        <v>0</v>
      </c>
      <c r="W17" s="4">
        <f>M17-V17</f>
        <v>14000</v>
      </c>
    </row>
    <row r="18" spans="2:23" s="4" customFormat="1" ht="12.75">
      <c r="B18" s="4" t="s">
        <v>51</v>
      </c>
      <c r="C18" s="4">
        <v>25</v>
      </c>
      <c r="D18" s="4" t="s">
        <v>48</v>
      </c>
      <c r="E18" s="8">
        <v>0</v>
      </c>
      <c r="F18" s="4" t="s">
        <v>49</v>
      </c>
      <c r="G18" s="8">
        <v>100</v>
      </c>
      <c r="H18" s="4" t="s">
        <v>50</v>
      </c>
      <c r="I18" s="4">
        <f>SUM(C18*G18)</f>
        <v>2500</v>
      </c>
      <c r="M18" s="4">
        <f>SUM(I18:J18)</f>
        <v>2500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f>SUM(N18:U18)</f>
        <v>0</v>
      </c>
      <c r="W18" s="4">
        <f>M18-V18</f>
        <v>2500</v>
      </c>
    </row>
    <row r="19" spans="2:23" s="4" customFormat="1" ht="12.75">
      <c r="B19" s="4" t="s">
        <v>52</v>
      </c>
      <c r="J19" s="4">
        <v>500</v>
      </c>
      <c r="M19" s="4">
        <f>SUM(I19:J19)</f>
        <v>500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f>SUM(N19:U19)</f>
        <v>0</v>
      </c>
      <c r="W19" s="4">
        <f>M19-V19</f>
        <v>500</v>
      </c>
    </row>
    <row r="20" spans="2:23" s="4" customFormat="1" ht="12.75">
      <c r="B20" s="4" t="s">
        <v>53</v>
      </c>
      <c r="J20" s="4">
        <v>500</v>
      </c>
      <c r="M20" s="4">
        <f>SUM(I20:J20)</f>
        <v>500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f>SUM(N20:U20)</f>
        <v>0</v>
      </c>
      <c r="W20" s="4">
        <f>M20-V20</f>
        <v>500</v>
      </c>
    </row>
    <row r="21" s="4" customFormat="1" ht="12.75"/>
    <row r="22" s="4" customFormat="1" ht="12.75">
      <c r="B22" s="4" t="s">
        <v>54</v>
      </c>
    </row>
    <row r="23" spans="2:23" s="4" customFormat="1" ht="12.75">
      <c r="B23" s="4" t="s">
        <v>55</v>
      </c>
      <c r="C23" s="4">
        <v>15</v>
      </c>
      <c r="D23" s="4" t="s">
        <v>48</v>
      </c>
      <c r="E23" s="8">
        <v>0</v>
      </c>
      <c r="F23" s="4" t="s">
        <v>49</v>
      </c>
      <c r="G23" s="8">
        <v>15</v>
      </c>
      <c r="H23" s="4" t="s">
        <v>50</v>
      </c>
      <c r="I23" s="4">
        <f>SUM(C23*G23)</f>
        <v>225</v>
      </c>
      <c r="M23" s="4">
        <f>SUM(I23:J23)</f>
        <v>225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f>SUM(N23:U23)</f>
        <v>0</v>
      </c>
      <c r="W23" s="4">
        <f>M23-V23</f>
        <v>225</v>
      </c>
    </row>
    <row r="24" spans="2:7" s="4" customFormat="1" ht="12.75">
      <c r="B24" s="4" t="s">
        <v>56</v>
      </c>
      <c r="G24" s="8"/>
    </row>
    <row r="25" spans="2:23" s="4" customFormat="1" ht="12.75">
      <c r="B25" s="4" t="s">
        <v>57</v>
      </c>
      <c r="C25" s="4">
        <v>1</v>
      </c>
      <c r="D25" s="4" t="s">
        <v>58</v>
      </c>
      <c r="F25" s="4" t="s">
        <v>49</v>
      </c>
      <c r="G25" s="8">
        <v>15</v>
      </c>
      <c r="H25" s="4" t="s">
        <v>59</v>
      </c>
      <c r="I25" s="4">
        <v>200</v>
      </c>
      <c r="M25" s="4">
        <f>SUM(I25:J25)</f>
        <v>200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f>SUM(N25:U25)</f>
        <v>0</v>
      </c>
      <c r="W25" s="4">
        <f>M25-V25</f>
        <v>200</v>
      </c>
    </row>
    <row r="26" spans="1:23" s="4" customFormat="1" ht="12.75">
      <c r="A26" s="4" t="s">
        <v>60</v>
      </c>
      <c r="B26" s="4" t="s">
        <v>61</v>
      </c>
      <c r="C26" s="4">
        <v>0</v>
      </c>
      <c r="G26" s="8"/>
      <c r="J26" s="4">
        <v>500</v>
      </c>
      <c r="M26" s="4">
        <f>SUM(I26:J26)</f>
        <v>500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f>SUM(N26:U26)</f>
        <v>0</v>
      </c>
      <c r="W26" s="4">
        <f>M26-V26</f>
        <v>500</v>
      </c>
    </row>
    <row r="27" spans="2:23" s="4" customFormat="1" ht="12.75">
      <c r="B27" s="4" t="s">
        <v>62</v>
      </c>
      <c r="C27" s="4">
        <v>0</v>
      </c>
      <c r="G27" s="8"/>
      <c r="I27" s="4">
        <v>300</v>
      </c>
      <c r="J27" s="4">
        <v>5000</v>
      </c>
      <c r="M27" s="4">
        <f>SUM(I27:J27)</f>
        <v>5300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f>SUM(N27:U27)</f>
        <v>0</v>
      </c>
      <c r="W27" s="4">
        <f>M27-V27</f>
        <v>5300</v>
      </c>
    </row>
    <row r="28" s="4" customFormat="1" ht="12.75"/>
    <row r="29" spans="2:23" s="4" customFormat="1" ht="12.75">
      <c r="B29" s="4" t="s">
        <v>63</v>
      </c>
      <c r="C29" s="4">
        <v>0</v>
      </c>
      <c r="J29" s="4">
        <v>5000</v>
      </c>
      <c r="M29" s="4">
        <f>SUM(I29:J29)</f>
        <v>5000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f>SUM(N29:U29)</f>
        <v>0</v>
      </c>
      <c r="W29" s="4">
        <f>M29-V29</f>
        <v>5000</v>
      </c>
    </row>
    <row r="30" s="4" customFormat="1" ht="12.75"/>
    <row r="31" spans="1:23" s="4" customFormat="1" ht="12.75">
      <c r="A31" s="4" t="s">
        <v>64</v>
      </c>
      <c r="B31" s="4" t="s">
        <v>65</v>
      </c>
      <c r="C31" s="4">
        <v>0</v>
      </c>
      <c r="G31" s="8"/>
      <c r="J31" s="4">
        <v>12000</v>
      </c>
      <c r="M31" s="4">
        <f>SUM(I31:J31)</f>
        <v>12000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f>SUM(N31:U31)</f>
        <v>0</v>
      </c>
      <c r="W31" s="4">
        <f>M31-V31</f>
        <v>12000</v>
      </c>
    </row>
    <row r="32" s="4" customFormat="1" ht="12.75">
      <c r="G32" s="8"/>
    </row>
    <row r="33" spans="2:23" s="7" customFormat="1" ht="15.75">
      <c r="B33" s="7" t="s">
        <v>106</v>
      </c>
      <c r="E33" s="9"/>
      <c r="G33" s="9"/>
      <c r="I33" s="7">
        <f>SUM(I17:I31)</f>
        <v>17225</v>
      </c>
      <c r="J33" s="7">
        <f aca="true" t="shared" si="0" ref="J33:O33">SUM(J17:J31)</f>
        <v>23500</v>
      </c>
      <c r="K33" s="7">
        <f t="shared" si="0"/>
        <v>0</v>
      </c>
      <c r="L33" s="7">
        <f t="shared" si="0"/>
        <v>0</v>
      </c>
      <c r="M33" s="7">
        <f t="shared" si="0"/>
        <v>40725</v>
      </c>
      <c r="N33" s="7">
        <f t="shared" si="0"/>
        <v>0</v>
      </c>
      <c r="O33" s="7">
        <f t="shared" si="0"/>
        <v>0</v>
      </c>
      <c r="P33" s="7">
        <f aca="true" t="shared" si="1" ref="P33:U33">SUM(P17:P31)</f>
        <v>0</v>
      </c>
      <c r="Q33" s="7">
        <f t="shared" si="1"/>
        <v>0</v>
      </c>
      <c r="R33" s="7">
        <f t="shared" si="1"/>
        <v>0</v>
      </c>
      <c r="S33" s="7">
        <f t="shared" si="1"/>
        <v>0</v>
      </c>
      <c r="T33" s="7">
        <f t="shared" si="1"/>
        <v>0</v>
      </c>
      <c r="U33" s="7">
        <f t="shared" si="1"/>
        <v>0</v>
      </c>
      <c r="V33" s="7">
        <f>SUM(V17:V31)</f>
        <v>0</v>
      </c>
      <c r="W33" s="7">
        <f>SUM(W17:W31)</f>
        <v>40725</v>
      </c>
    </row>
    <row r="34" spans="5:7" s="7" customFormat="1" ht="15.75">
      <c r="E34" s="9"/>
      <c r="G34" s="9"/>
    </row>
    <row r="35" s="7" customFormat="1" ht="15.75">
      <c r="B35" s="7" t="s">
        <v>107</v>
      </c>
    </row>
    <row r="36" s="7" customFormat="1" ht="15.75"/>
    <row r="37" s="4" customFormat="1" ht="12.75">
      <c r="A37" s="4" t="s">
        <v>45</v>
      </c>
    </row>
    <row r="38" s="4" customFormat="1" ht="12.75">
      <c r="B38" s="4" t="s">
        <v>46</v>
      </c>
    </row>
    <row r="39" spans="2:23" s="4" customFormat="1" ht="12.75">
      <c r="B39" s="4" t="s">
        <v>47</v>
      </c>
      <c r="C39" s="4">
        <v>20</v>
      </c>
      <c r="D39" s="4" t="s">
        <v>48</v>
      </c>
      <c r="E39" s="8">
        <v>0</v>
      </c>
      <c r="F39" s="4" t="s">
        <v>49</v>
      </c>
      <c r="G39" s="8">
        <v>200</v>
      </c>
      <c r="H39" s="4" t="s">
        <v>50</v>
      </c>
      <c r="I39" s="4">
        <f>SUM(C39*G39)</f>
        <v>4000</v>
      </c>
      <c r="M39" s="4">
        <f aca="true" t="shared" si="2" ref="M39:M45">SUM(I39:J39)</f>
        <v>4000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f>SUM(N39:U39)</f>
        <v>0</v>
      </c>
      <c r="W39" s="4">
        <f aca="true" t="shared" si="3" ref="W39:W45">M39-V39</f>
        <v>4000</v>
      </c>
    </row>
    <row r="40" spans="2:23" s="4" customFormat="1" ht="12.75">
      <c r="B40" s="4" t="s">
        <v>52</v>
      </c>
      <c r="C40" s="4">
        <v>0</v>
      </c>
      <c r="J40" s="4">
        <v>1000</v>
      </c>
      <c r="M40" s="4">
        <f t="shared" si="2"/>
        <v>1000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aca="true" t="shared" si="4" ref="V40:V45">SUM(N40:U40)</f>
        <v>0</v>
      </c>
      <c r="W40" s="4">
        <f t="shared" si="3"/>
        <v>1000</v>
      </c>
    </row>
    <row r="41" spans="2:23" s="4" customFormat="1" ht="12.75">
      <c r="B41" s="4" t="s">
        <v>53</v>
      </c>
      <c r="C41" s="4">
        <v>0</v>
      </c>
      <c r="J41" s="4">
        <v>2000</v>
      </c>
      <c r="M41" s="4">
        <f t="shared" si="2"/>
        <v>2000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4"/>
        <v>0</v>
      </c>
      <c r="W41" s="4">
        <f t="shared" si="3"/>
        <v>2000</v>
      </c>
    </row>
    <row r="42" spans="2:23" s="4" customFormat="1" ht="12.75">
      <c r="B42" s="4" t="s">
        <v>51</v>
      </c>
      <c r="C42" s="4">
        <v>25</v>
      </c>
      <c r="D42" s="4" t="s">
        <v>48</v>
      </c>
      <c r="E42" s="8">
        <v>0</v>
      </c>
      <c r="F42" s="4" t="s">
        <v>49</v>
      </c>
      <c r="G42" s="8">
        <v>400</v>
      </c>
      <c r="H42" s="4" t="s">
        <v>50</v>
      </c>
      <c r="I42" s="4">
        <f>SUM(C42*G42)</f>
        <v>10000</v>
      </c>
      <c r="M42" s="4">
        <f t="shared" si="2"/>
        <v>10000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f t="shared" si="4"/>
        <v>0</v>
      </c>
      <c r="W42" s="4">
        <f t="shared" si="3"/>
        <v>10000</v>
      </c>
    </row>
    <row r="43" spans="2:23" s="4" customFormat="1" ht="12.75">
      <c r="B43" s="4" t="s">
        <v>66</v>
      </c>
      <c r="C43" s="4">
        <v>0</v>
      </c>
      <c r="I43" s="4">
        <v>2000</v>
      </c>
      <c r="M43" s="4">
        <f t="shared" si="2"/>
        <v>2000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f t="shared" si="4"/>
        <v>0</v>
      </c>
      <c r="W43" s="4">
        <f t="shared" si="3"/>
        <v>2000</v>
      </c>
    </row>
    <row r="44" spans="2:23" s="4" customFormat="1" ht="12.75">
      <c r="B44" s="4" t="s">
        <v>67</v>
      </c>
      <c r="C44" s="4">
        <v>0</v>
      </c>
      <c r="I44" s="4">
        <v>2000</v>
      </c>
      <c r="M44" s="4">
        <f t="shared" si="2"/>
        <v>2000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f t="shared" si="4"/>
        <v>0</v>
      </c>
      <c r="W44" s="4">
        <f t="shared" si="3"/>
        <v>2000</v>
      </c>
    </row>
    <row r="45" spans="2:23" s="4" customFormat="1" ht="12.75">
      <c r="B45" s="4" t="s">
        <v>68</v>
      </c>
      <c r="C45" s="4">
        <v>0</v>
      </c>
      <c r="I45" s="4">
        <v>2000</v>
      </c>
      <c r="M45" s="4">
        <f t="shared" si="2"/>
        <v>2000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f t="shared" si="4"/>
        <v>0</v>
      </c>
      <c r="W45" s="4">
        <f t="shared" si="3"/>
        <v>2000</v>
      </c>
    </row>
    <row r="46" s="4" customFormat="1" ht="12.75"/>
    <row r="47" s="4" customFormat="1" ht="12.75">
      <c r="B47" s="4" t="s">
        <v>54</v>
      </c>
    </row>
    <row r="48" spans="2:23" s="4" customFormat="1" ht="12.75">
      <c r="B48" s="4" t="s">
        <v>69</v>
      </c>
      <c r="C48" s="4">
        <v>19</v>
      </c>
      <c r="D48" s="4" t="s">
        <v>48</v>
      </c>
      <c r="E48" s="8">
        <v>0</v>
      </c>
      <c r="F48" s="4" t="s">
        <v>49</v>
      </c>
      <c r="G48" s="8">
        <v>10</v>
      </c>
      <c r="H48" s="4" t="s">
        <v>50</v>
      </c>
      <c r="I48" s="4">
        <f>SUM(C48*G48)</f>
        <v>190</v>
      </c>
      <c r="M48" s="4">
        <f>SUM(I48:J48)</f>
        <v>190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f>SUM(N48:U48)</f>
        <v>0</v>
      </c>
      <c r="W48" s="4">
        <f>M48-V48</f>
        <v>190</v>
      </c>
    </row>
    <row r="49" spans="2:23" s="4" customFormat="1" ht="12.75">
      <c r="B49" s="4" t="s">
        <v>70</v>
      </c>
      <c r="C49" s="4">
        <v>12</v>
      </c>
      <c r="D49" s="4" t="s">
        <v>48</v>
      </c>
      <c r="E49" s="8">
        <v>0</v>
      </c>
      <c r="F49" s="4" t="s">
        <v>49</v>
      </c>
      <c r="G49" s="8">
        <v>160</v>
      </c>
      <c r="H49" s="4" t="s">
        <v>50</v>
      </c>
      <c r="J49" s="4">
        <f>SUM(C49*G49)</f>
        <v>1920</v>
      </c>
      <c r="M49" s="4">
        <f>SUM(I49:J49)</f>
        <v>1920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f>SUM(N49:U49)</f>
        <v>0</v>
      </c>
      <c r="W49" s="4">
        <f>M49-V49</f>
        <v>1920</v>
      </c>
    </row>
    <row r="50" spans="2:23" s="4" customFormat="1" ht="12.75">
      <c r="B50" s="4" t="s">
        <v>55</v>
      </c>
      <c r="C50" s="4">
        <v>15</v>
      </c>
      <c r="D50" s="4" t="s">
        <v>48</v>
      </c>
      <c r="E50" s="8">
        <v>0</v>
      </c>
      <c r="F50" s="4" t="s">
        <v>49</v>
      </c>
      <c r="G50" s="8">
        <v>20</v>
      </c>
      <c r="H50" s="4" t="s">
        <v>50</v>
      </c>
      <c r="I50" s="4">
        <f>SUM(C50*G50)</f>
        <v>300</v>
      </c>
      <c r="M50" s="4">
        <f>SUM(I50:J50)</f>
        <v>300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f>SUM(N50:U50)</f>
        <v>0</v>
      </c>
      <c r="W50" s="4">
        <f>M50-V50</f>
        <v>300</v>
      </c>
    </row>
    <row r="51" spans="2:23" s="4" customFormat="1" ht="12.75">
      <c r="B51" s="4" t="s">
        <v>71</v>
      </c>
      <c r="C51" s="4">
        <v>12</v>
      </c>
      <c r="D51" s="4" t="s">
        <v>48</v>
      </c>
      <c r="E51" s="8">
        <v>0</v>
      </c>
      <c r="F51" s="4" t="s">
        <v>49</v>
      </c>
      <c r="G51" s="8">
        <v>50</v>
      </c>
      <c r="H51" s="4" t="s">
        <v>50</v>
      </c>
      <c r="I51" s="4">
        <f>SUM(C51*G51)</f>
        <v>600</v>
      </c>
      <c r="M51" s="4">
        <f>SUM(I51:J51)</f>
        <v>600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f>SUM(N51:U51)</f>
        <v>0</v>
      </c>
      <c r="W51" s="4">
        <f>M51-V51</f>
        <v>600</v>
      </c>
    </row>
    <row r="52" spans="1:23" s="4" customFormat="1" ht="12.75">
      <c r="A52" s="4" t="s">
        <v>60</v>
      </c>
      <c r="B52" s="4" t="s">
        <v>72</v>
      </c>
      <c r="C52" s="4">
        <v>0</v>
      </c>
      <c r="G52" s="8"/>
      <c r="K52" s="4">
        <v>2000</v>
      </c>
      <c r="L52" s="4">
        <v>2000</v>
      </c>
      <c r="M52" s="4">
        <f>SUM(I52:L52)</f>
        <v>4000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f>SUM(N52:U52)</f>
        <v>0</v>
      </c>
      <c r="W52" s="4">
        <f>M52-V52</f>
        <v>4000</v>
      </c>
    </row>
    <row r="53" s="4" customFormat="1" ht="12.75"/>
    <row r="54" s="4" customFormat="1" ht="12.75">
      <c r="B54" s="4" t="s">
        <v>73</v>
      </c>
    </row>
    <row r="55" spans="2:23" s="4" customFormat="1" ht="12.75">
      <c r="B55" s="4" t="s">
        <v>74</v>
      </c>
      <c r="C55" s="4">
        <v>25</v>
      </c>
      <c r="D55" s="4" t="s">
        <v>48</v>
      </c>
      <c r="E55" s="8">
        <v>0</v>
      </c>
      <c r="F55" s="4" t="s">
        <v>49</v>
      </c>
      <c r="G55" s="8">
        <v>48</v>
      </c>
      <c r="H55" s="4" t="s">
        <v>50</v>
      </c>
      <c r="I55" s="4">
        <f>SUM(C55*G55)</f>
        <v>1200</v>
      </c>
      <c r="M55" s="4">
        <f>SUM(I55:J55)</f>
        <v>1200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f>SUM(N55:U55)</f>
        <v>0</v>
      </c>
      <c r="W55" s="4">
        <f>M55-V55</f>
        <v>1200</v>
      </c>
    </row>
    <row r="56" s="4" customFormat="1" ht="12.75"/>
    <row r="57" spans="2:23" s="4" customFormat="1" ht="12.75">
      <c r="B57" s="4" t="s">
        <v>75</v>
      </c>
      <c r="I57" s="4">
        <f aca="true" t="shared" si="5" ref="I57:W57">SUM(I39:I56)</f>
        <v>22290</v>
      </c>
      <c r="J57" s="4">
        <f t="shared" si="5"/>
        <v>4920</v>
      </c>
      <c r="K57" s="4">
        <f>SUM(K39:K56)</f>
        <v>2000</v>
      </c>
      <c r="L57" s="4">
        <f>SUM(L39:L56)</f>
        <v>2000</v>
      </c>
      <c r="M57" s="4">
        <f t="shared" si="5"/>
        <v>31210</v>
      </c>
      <c r="N57" s="4">
        <f t="shared" si="5"/>
        <v>0</v>
      </c>
      <c r="O57" s="4">
        <f t="shared" si="5"/>
        <v>0</v>
      </c>
      <c r="P57" s="4">
        <f aca="true" t="shared" si="6" ref="P57:U57">SUM(P39:P56)</f>
        <v>0</v>
      </c>
      <c r="Q57" s="4">
        <f t="shared" si="6"/>
        <v>0</v>
      </c>
      <c r="R57" s="4">
        <f t="shared" si="6"/>
        <v>0</v>
      </c>
      <c r="S57" s="4">
        <f t="shared" si="6"/>
        <v>0</v>
      </c>
      <c r="T57" s="4">
        <f t="shared" si="6"/>
        <v>0</v>
      </c>
      <c r="U57" s="4">
        <f t="shared" si="6"/>
        <v>0</v>
      </c>
      <c r="V57" s="4">
        <f t="shared" si="5"/>
        <v>0</v>
      </c>
      <c r="W57" s="4">
        <f t="shared" si="5"/>
        <v>31210</v>
      </c>
    </row>
    <row r="58" s="4" customFormat="1" ht="12.75"/>
    <row r="59" spans="1:7" s="4" customFormat="1" ht="12.75">
      <c r="A59" s="4" t="s">
        <v>64</v>
      </c>
      <c r="B59" s="4" t="s">
        <v>76</v>
      </c>
      <c r="G59" s="8"/>
    </row>
    <row r="60" spans="2:23" s="4" customFormat="1" ht="12.75">
      <c r="B60" s="4" t="s">
        <v>77</v>
      </c>
      <c r="C60" s="4">
        <v>0</v>
      </c>
      <c r="G60" s="8"/>
      <c r="I60" s="4">
        <v>1212</v>
      </c>
      <c r="M60" s="4">
        <f>SUM(I60:J60)</f>
        <v>1212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f>SUM(N60:U60)</f>
        <v>0</v>
      </c>
      <c r="W60" s="4">
        <f>M60-V60</f>
        <v>1212</v>
      </c>
    </row>
    <row r="61" spans="2:23" s="4" customFormat="1" ht="12.75">
      <c r="B61" s="4" t="s">
        <v>78</v>
      </c>
      <c r="C61" s="4">
        <f>C60*0.1</f>
        <v>0</v>
      </c>
      <c r="G61" s="8"/>
      <c r="I61" s="4">
        <v>121</v>
      </c>
      <c r="M61" s="4">
        <f>SUM(I61:J61)</f>
        <v>121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f>SUM(N61:U61)</f>
        <v>0</v>
      </c>
      <c r="W61" s="4">
        <f>M61-V61</f>
        <v>121</v>
      </c>
    </row>
    <row r="62" spans="2:23" s="4" customFormat="1" ht="12.75">
      <c r="B62" s="4" t="s">
        <v>79</v>
      </c>
      <c r="C62" s="4">
        <f>C60*0.15</f>
        <v>0</v>
      </c>
      <c r="I62" s="4">
        <v>182</v>
      </c>
      <c r="M62" s="4">
        <f>SUM(I62:J62)</f>
        <v>182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f>SUM(N62:U62)</f>
        <v>0</v>
      </c>
      <c r="W62" s="4">
        <f>M62-V62</f>
        <v>182</v>
      </c>
    </row>
    <row r="63" s="4" customFormat="1" ht="12.75"/>
    <row r="64" spans="2:23" s="4" customFormat="1" ht="12.75">
      <c r="B64" s="4" t="s">
        <v>75</v>
      </c>
      <c r="I64" s="4">
        <f>SUM(I60:I62)</f>
        <v>1515</v>
      </c>
      <c r="M64" s="4">
        <f>SUM(M60:M62)</f>
        <v>1515</v>
      </c>
      <c r="N64" s="4">
        <f>SUM(N60:N62)</f>
        <v>0</v>
      </c>
      <c r="O64" s="4">
        <f>SUM(O60:O62)</f>
        <v>0</v>
      </c>
      <c r="P64" s="4">
        <f aca="true" t="shared" si="7" ref="P64:U64">SUM(P60:P62)</f>
        <v>0</v>
      </c>
      <c r="Q64" s="4">
        <f t="shared" si="7"/>
        <v>0</v>
      </c>
      <c r="R64" s="4">
        <f t="shared" si="7"/>
        <v>0</v>
      </c>
      <c r="S64" s="4">
        <f t="shared" si="7"/>
        <v>0</v>
      </c>
      <c r="T64" s="4">
        <f t="shared" si="7"/>
        <v>0</v>
      </c>
      <c r="U64" s="4">
        <f t="shared" si="7"/>
        <v>0</v>
      </c>
      <c r="V64" s="4">
        <f>SUM(V60:V62)</f>
        <v>0</v>
      </c>
      <c r="W64" s="4">
        <f>SUM(W60:W62)</f>
        <v>1515</v>
      </c>
    </row>
    <row r="65" s="4" customFormat="1" ht="12.75"/>
    <row r="66" spans="1:2" s="4" customFormat="1" ht="12.75">
      <c r="A66" s="4" t="s">
        <v>80</v>
      </c>
      <c r="B66" s="4" t="s">
        <v>81</v>
      </c>
    </row>
    <row r="67" spans="2:23" s="4" customFormat="1" ht="12.75">
      <c r="B67" s="4" t="s">
        <v>82</v>
      </c>
      <c r="C67" s="4">
        <v>0</v>
      </c>
      <c r="I67" s="4">
        <v>34300</v>
      </c>
      <c r="M67" s="4">
        <f>SUM(I67:J67)</f>
        <v>34300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f>SUM(N67:U67)</f>
        <v>0</v>
      </c>
      <c r="W67" s="4">
        <f>M67-V67</f>
        <v>34300</v>
      </c>
    </row>
    <row r="68" s="4" customFormat="1" ht="12.75"/>
    <row r="69" spans="1:2" s="4" customFormat="1" ht="12.75">
      <c r="A69" s="4" t="s">
        <v>83</v>
      </c>
      <c r="B69" s="4" t="s">
        <v>84</v>
      </c>
    </row>
    <row r="70" spans="2:23" s="4" customFormat="1" ht="12.75">
      <c r="B70" s="4" t="s">
        <v>85</v>
      </c>
      <c r="C70" s="4">
        <v>200</v>
      </c>
      <c r="G70" s="8">
        <v>12</v>
      </c>
      <c r="I70" s="4">
        <f>SUM(C70*G70)</f>
        <v>2400</v>
      </c>
      <c r="M70" s="4">
        <f>SUM(I70:J70)</f>
        <v>2400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f>SUM(N70:U70)</f>
        <v>0</v>
      </c>
      <c r="W70" s="4">
        <f>M70-V70</f>
        <v>2400</v>
      </c>
    </row>
    <row r="71" s="4" customFormat="1" ht="12.75">
      <c r="G71" s="8"/>
    </row>
    <row r="72" spans="2:23" s="7" customFormat="1" ht="15.75">
      <c r="B72" s="7" t="s">
        <v>108</v>
      </c>
      <c r="E72" s="9"/>
      <c r="G72" s="9"/>
      <c r="I72" s="7">
        <f aca="true" t="shared" si="8" ref="I72:W72">SUM(I39:I71)-I57-I64</f>
        <v>60505</v>
      </c>
      <c r="J72" s="7">
        <f t="shared" si="8"/>
        <v>4920</v>
      </c>
      <c r="K72" s="7">
        <f>SUM(K39:K71)-K57-K64</f>
        <v>2000</v>
      </c>
      <c r="L72" s="7">
        <f>SUM(L39:L71)-L57-L64</f>
        <v>2000</v>
      </c>
      <c r="M72" s="7">
        <f t="shared" si="8"/>
        <v>69425</v>
      </c>
      <c r="N72" s="7">
        <f t="shared" si="8"/>
        <v>0</v>
      </c>
      <c r="O72" s="7">
        <f t="shared" si="8"/>
        <v>0</v>
      </c>
      <c r="P72" s="7">
        <f aca="true" t="shared" si="9" ref="P72:U72">SUM(P39:P71)-P57-P64</f>
        <v>0</v>
      </c>
      <c r="Q72" s="7">
        <f t="shared" si="9"/>
        <v>0</v>
      </c>
      <c r="R72" s="7">
        <f t="shared" si="9"/>
        <v>0</v>
      </c>
      <c r="S72" s="7">
        <f t="shared" si="9"/>
        <v>0</v>
      </c>
      <c r="T72" s="7">
        <f t="shared" si="9"/>
        <v>0</v>
      </c>
      <c r="U72" s="7">
        <f t="shared" si="9"/>
        <v>0</v>
      </c>
      <c r="V72" s="7">
        <f t="shared" si="8"/>
        <v>0</v>
      </c>
      <c r="W72" s="7">
        <f t="shared" si="8"/>
        <v>69425</v>
      </c>
    </row>
    <row r="73" spans="5:7" s="4" customFormat="1" ht="12.75">
      <c r="E73" s="8"/>
      <c r="G73" s="8"/>
    </row>
    <row r="74" spans="5:7" s="4" customFormat="1" ht="12.75">
      <c r="E74" s="8"/>
      <c r="G74" s="8"/>
    </row>
    <row r="75" s="7" customFormat="1" ht="15.75">
      <c r="B75" s="7" t="s">
        <v>109</v>
      </c>
    </row>
    <row r="76" s="7" customFormat="1" ht="15.75"/>
    <row r="77" s="4" customFormat="1" ht="12.75">
      <c r="A77" s="4" t="s">
        <v>45</v>
      </c>
    </row>
    <row r="78" s="4" customFormat="1" ht="12.75">
      <c r="B78" s="4" t="s">
        <v>46</v>
      </c>
    </row>
    <row r="79" spans="2:23" s="4" customFormat="1" ht="12.75">
      <c r="B79" s="4" t="s">
        <v>47</v>
      </c>
      <c r="C79" s="4">
        <v>20</v>
      </c>
      <c r="D79" s="4" t="s">
        <v>48</v>
      </c>
      <c r="E79" s="8">
        <v>0</v>
      </c>
      <c r="F79" s="4" t="s">
        <v>49</v>
      </c>
      <c r="G79" s="8">
        <v>500</v>
      </c>
      <c r="H79" s="4" t="s">
        <v>50</v>
      </c>
      <c r="I79" s="4">
        <f>SUM(C79*G79)</f>
        <v>10000</v>
      </c>
      <c r="M79" s="4">
        <f aca="true" t="shared" si="10" ref="M79:M85">SUM(I79:J79)</f>
        <v>10000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f aca="true" t="shared" si="11" ref="V79:V85">SUM(N79:U79)</f>
        <v>0</v>
      </c>
      <c r="W79" s="4">
        <f aca="true" t="shared" si="12" ref="W79:W85">M79-V79</f>
        <v>10000</v>
      </c>
    </row>
    <row r="80" spans="2:23" s="4" customFormat="1" ht="12.75">
      <c r="B80" s="4" t="s">
        <v>52</v>
      </c>
      <c r="C80" s="4">
        <v>0</v>
      </c>
      <c r="J80" s="4">
        <v>1000</v>
      </c>
      <c r="M80" s="4">
        <f t="shared" si="10"/>
        <v>1000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f t="shared" si="11"/>
        <v>0</v>
      </c>
      <c r="W80" s="4">
        <f t="shared" si="12"/>
        <v>1000</v>
      </c>
    </row>
    <row r="81" spans="2:23" s="4" customFormat="1" ht="12.75">
      <c r="B81" s="4" t="s">
        <v>53</v>
      </c>
      <c r="C81" s="4">
        <v>0</v>
      </c>
      <c r="J81" s="4">
        <v>2000</v>
      </c>
      <c r="M81" s="4">
        <f t="shared" si="10"/>
        <v>2000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f t="shared" si="11"/>
        <v>0</v>
      </c>
      <c r="W81" s="4">
        <f t="shared" si="12"/>
        <v>2000</v>
      </c>
    </row>
    <row r="82" spans="2:23" s="4" customFormat="1" ht="12.75">
      <c r="B82" s="4" t="s">
        <v>51</v>
      </c>
      <c r="C82" s="4">
        <v>25</v>
      </c>
      <c r="D82" s="4" t="s">
        <v>48</v>
      </c>
      <c r="E82" s="8">
        <v>0</v>
      </c>
      <c r="F82" s="4" t="s">
        <v>49</v>
      </c>
      <c r="G82" s="8">
        <v>480</v>
      </c>
      <c r="H82" s="4" t="s">
        <v>50</v>
      </c>
      <c r="I82" s="4">
        <f>SUM(C82*G82)</f>
        <v>12000</v>
      </c>
      <c r="M82" s="4">
        <f t="shared" si="10"/>
        <v>12000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f t="shared" si="11"/>
        <v>0</v>
      </c>
      <c r="W82" s="4">
        <f t="shared" si="12"/>
        <v>12000</v>
      </c>
    </row>
    <row r="83" spans="2:23" s="4" customFormat="1" ht="12.75">
      <c r="B83" s="4" t="s">
        <v>66</v>
      </c>
      <c r="C83" s="4">
        <v>0</v>
      </c>
      <c r="I83" s="4">
        <v>2000</v>
      </c>
      <c r="M83" s="4">
        <f t="shared" si="10"/>
        <v>2000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f t="shared" si="11"/>
        <v>0</v>
      </c>
      <c r="W83" s="4">
        <f t="shared" si="12"/>
        <v>2000</v>
      </c>
    </row>
    <row r="84" spans="2:23" s="4" customFormat="1" ht="12.75">
      <c r="B84" s="4" t="s">
        <v>67</v>
      </c>
      <c r="C84" s="4">
        <v>0</v>
      </c>
      <c r="I84" s="4">
        <v>4500</v>
      </c>
      <c r="M84" s="4">
        <f t="shared" si="10"/>
        <v>4500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f t="shared" si="11"/>
        <v>0</v>
      </c>
      <c r="W84" s="4">
        <f t="shared" si="12"/>
        <v>4500</v>
      </c>
    </row>
    <row r="85" spans="2:23" s="4" customFormat="1" ht="12.75">
      <c r="B85" s="4" t="s">
        <v>68</v>
      </c>
      <c r="C85" s="4">
        <v>0</v>
      </c>
      <c r="I85" s="4">
        <v>4000</v>
      </c>
      <c r="M85" s="4">
        <f t="shared" si="10"/>
        <v>4000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f t="shared" si="11"/>
        <v>0</v>
      </c>
      <c r="W85" s="4">
        <f t="shared" si="12"/>
        <v>4000</v>
      </c>
    </row>
    <row r="86" s="4" customFormat="1" ht="12.75"/>
    <row r="87" s="4" customFormat="1" ht="12.75">
      <c r="B87" s="4" t="s">
        <v>54</v>
      </c>
    </row>
    <row r="88" spans="2:23" s="4" customFormat="1" ht="12.75">
      <c r="B88" s="4" t="s">
        <v>69</v>
      </c>
      <c r="C88" s="4">
        <v>19</v>
      </c>
      <c r="D88" s="4" t="s">
        <v>48</v>
      </c>
      <c r="E88" s="8">
        <v>0</v>
      </c>
      <c r="F88" s="4" t="s">
        <v>49</v>
      </c>
      <c r="G88" s="8">
        <v>20</v>
      </c>
      <c r="H88" s="4" t="s">
        <v>50</v>
      </c>
      <c r="I88" s="4">
        <f>SUM(C88*G88)</f>
        <v>380</v>
      </c>
      <c r="M88" s="4">
        <f>SUM(I88:J88)</f>
        <v>380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f>SUM(N88:U88)</f>
        <v>0</v>
      </c>
      <c r="W88" s="4">
        <f>M88-V88</f>
        <v>380</v>
      </c>
    </row>
    <row r="89" spans="2:23" s="4" customFormat="1" ht="12.75">
      <c r="B89" s="4" t="s">
        <v>70</v>
      </c>
      <c r="C89" s="4">
        <v>12</v>
      </c>
      <c r="D89" s="4" t="s">
        <v>48</v>
      </c>
      <c r="E89" s="8">
        <v>0</v>
      </c>
      <c r="F89" s="4" t="s">
        <v>49</v>
      </c>
      <c r="G89" s="8">
        <v>320</v>
      </c>
      <c r="H89" s="4" t="s">
        <v>50</v>
      </c>
      <c r="J89" s="4">
        <f>SUM(C89*G89)</f>
        <v>3840</v>
      </c>
      <c r="M89" s="4">
        <f>SUM(I89:J89)</f>
        <v>3840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f>SUM(N89:U89)</f>
        <v>0</v>
      </c>
      <c r="W89" s="4">
        <f>M89-V89</f>
        <v>3840</v>
      </c>
    </row>
    <row r="90" spans="2:23" s="4" customFormat="1" ht="12.75">
      <c r="B90" s="4" t="s">
        <v>55</v>
      </c>
      <c r="C90" s="4">
        <v>15</v>
      </c>
      <c r="D90" s="4" t="s">
        <v>48</v>
      </c>
      <c r="E90" s="8">
        <v>0</v>
      </c>
      <c r="F90" s="4" t="s">
        <v>49</v>
      </c>
      <c r="G90" s="8">
        <v>10</v>
      </c>
      <c r="H90" s="4" t="s">
        <v>50</v>
      </c>
      <c r="I90" s="4">
        <f>SUM(C90*G90)</f>
        <v>150</v>
      </c>
      <c r="M90" s="4">
        <f>SUM(I90:J90)</f>
        <v>150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f>SUM(N90:U90)</f>
        <v>0</v>
      </c>
      <c r="W90" s="4">
        <f>M90-V90</f>
        <v>150</v>
      </c>
    </row>
    <row r="91" spans="2:23" s="4" customFormat="1" ht="12.75">
      <c r="B91" s="4" t="s">
        <v>71</v>
      </c>
      <c r="C91" s="4">
        <v>12</v>
      </c>
      <c r="D91" s="4" t="s">
        <v>48</v>
      </c>
      <c r="E91" s="8">
        <v>0</v>
      </c>
      <c r="F91" s="4" t="s">
        <v>49</v>
      </c>
      <c r="G91" s="8">
        <v>50</v>
      </c>
      <c r="H91" s="4" t="s">
        <v>50</v>
      </c>
      <c r="I91" s="4">
        <f>SUM(C91*G91)</f>
        <v>600</v>
      </c>
      <c r="M91" s="4">
        <f>SUM(I91:J91)</f>
        <v>600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f>SUM(N91:U91)</f>
        <v>0</v>
      </c>
      <c r="W91" s="4">
        <f>M91-V91</f>
        <v>600</v>
      </c>
    </row>
    <row r="92" spans="1:23" s="4" customFormat="1" ht="12.75">
      <c r="A92" s="4" t="s">
        <v>60</v>
      </c>
      <c r="B92" s="4" t="s">
        <v>72</v>
      </c>
      <c r="C92" s="4">
        <v>0</v>
      </c>
      <c r="G92" s="8"/>
      <c r="L92" s="4">
        <v>2000</v>
      </c>
      <c r="M92" s="4">
        <f>SUM(I92:L92)</f>
        <v>2000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f>SUM(N92:U92)</f>
        <v>0</v>
      </c>
      <c r="W92" s="4">
        <f>M92-V92</f>
        <v>2000</v>
      </c>
    </row>
    <row r="93" spans="2:9" s="4" customFormat="1" ht="12.75">
      <c r="B93" s="4" t="s">
        <v>39</v>
      </c>
      <c r="I93" s="4" t="s">
        <v>86</v>
      </c>
    </row>
    <row r="94" spans="2:23" s="4" customFormat="1" ht="12.75">
      <c r="B94" s="4" t="s">
        <v>87</v>
      </c>
      <c r="C94" s="4">
        <v>0</v>
      </c>
      <c r="E94" s="8"/>
      <c r="G94" s="8"/>
      <c r="I94" s="4">
        <v>2500</v>
      </c>
      <c r="L94" s="4">
        <v>29262</v>
      </c>
      <c r="M94" s="4">
        <f>SUM(I94:L94)</f>
        <v>31762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f>SUM(N94:U94)</f>
        <v>0</v>
      </c>
      <c r="W94" s="4">
        <f>M94-V94</f>
        <v>31762</v>
      </c>
    </row>
    <row r="95" s="4" customFormat="1" ht="12.75"/>
    <row r="96" spans="2:23" s="4" customFormat="1" ht="12.75">
      <c r="B96" s="4" t="s">
        <v>88</v>
      </c>
      <c r="C96" s="4">
        <v>0</v>
      </c>
      <c r="L96" s="4">
        <v>6000</v>
      </c>
      <c r="M96" s="4">
        <f>SUM(I96:L96)</f>
        <v>6000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f>SUM(N96:U96)</f>
        <v>0</v>
      </c>
      <c r="W96" s="4">
        <f>M96-V96</f>
        <v>6000</v>
      </c>
    </row>
    <row r="97" s="4" customFormat="1" ht="12.75"/>
    <row r="98" spans="2:23" s="4" customFormat="1" ht="12.75">
      <c r="B98" s="4" t="s">
        <v>75</v>
      </c>
      <c r="I98" s="4">
        <f aca="true" t="shared" si="13" ref="I98:W98">SUM(I79:I97)</f>
        <v>36130</v>
      </c>
      <c r="J98" s="4">
        <f t="shared" si="13"/>
        <v>6840</v>
      </c>
      <c r="K98" s="4">
        <f>SUM(K79:K97)</f>
        <v>0</v>
      </c>
      <c r="L98" s="4">
        <f>SUM(L79:L97)</f>
        <v>37262</v>
      </c>
      <c r="M98" s="4">
        <f t="shared" si="13"/>
        <v>80232</v>
      </c>
      <c r="N98" s="4">
        <f t="shared" si="13"/>
        <v>0</v>
      </c>
      <c r="O98" s="4">
        <f t="shared" si="13"/>
        <v>0</v>
      </c>
      <c r="P98" s="4">
        <f aca="true" t="shared" si="14" ref="P98:U98">SUM(P79:P97)</f>
        <v>0</v>
      </c>
      <c r="Q98" s="4">
        <f t="shared" si="14"/>
        <v>0</v>
      </c>
      <c r="R98" s="4">
        <f t="shared" si="14"/>
        <v>0</v>
      </c>
      <c r="S98" s="4">
        <f t="shared" si="14"/>
        <v>0</v>
      </c>
      <c r="T98" s="4">
        <f t="shared" si="14"/>
        <v>0</v>
      </c>
      <c r="U98" s="4">
        <f t="shared" si="14"/>
        <v>0</v>
      </c>
      <c r="V98" s="4">
        <f t="shared" si="13"/>
        <v>0</v>
      </c>
      <c r="W98" s="4">
        <f t="shared" si="13"/>
        <v>80232</v>
      </c>
    </row>
    <row r="99" s="4" customFormat="1" ht="12.75"/>
    <row r="100" spans="1:7" s="4" customFormat="1" ht="12.75">
      <c r="A100" s="4" t="s">
        <v>64</v>
      </c>
      <c r="B100" s="4" t="s">
        <v>89</v>
      </c>
      <c r="G100" s="8"/>
    </row>
    <row r="101" spans="2:23" s="4" customFormat="1" ht="12.75">
      <c r="B101" s="4" t="s">
        <v>77</v>
      </c>
      <c r="C101" s="4">
        <v>0</v>
      </c>
      <c r="G101" s="8"/>
      <c r="I101" s="4" t="s">
        <v>39</v>
      </c>
      <c r="J101" s="4">
        <v>12506</v>
      </c>
      <c r="M101" s="4">
        <f>SUM(I101:J101)</f>
        <v>12506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f>SUM(N101:U101)</f>
        <v>0</v>
      </c>
      <c r="W101" s="4">
        <f>M101-V101</f>
        <v>12506</v>
      </c>
    </row>
    <row r="102" spans="2:23" s="4" customFormat="1" ht="12.75">
      <c r="B102" s="4" t="s">
        <v>78</v>
      </c>
      <c r="C102" s="4">
        <v>0</v>
      </c>
      <c r="G102" s="8"/>
      <c r="I102" s="4" t="s">
        <v>39</v>
      </c>
      <c r="J102" s="4">
        <v>1251</v>
      </c>
      <c r="M102" s="4">
        <f>SUM(I102:J102)</f>
        <v>1251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f>SUM(N102:U102)</f>
        <v>0</v>
      </c>
      <c r="W102" s="4">
        <f>M102-V102</f>
        <v>1251</v>
      </c>
    </row>
    <row r="103" spans="2:23" s="4" customFormat="1" ht="12.75">
      <c r="B103" s="4" t="s">
        <v>79</v>
      </c>
      <c r="C103" s="4">
        <v>0</v>
      </c>
      <c r="I103" s="4" t="s">
        <v>39</v>
      </c>
      <c r="J103" s="4">
        <v>1876</v>
      </c>
      <c r="M103" s="4">
        <f>SUM(I103:J103)</f>
        <v>1876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f>SUM(N103:U103)</f>
        <v>0</v>
      </c>
      <c r="W103" s="4">
        <f>M103-V103</f>
        <v>1876</v>
      </c>
    </row>
    <row r="104" spans="2:23" s="4" customFormat="1" ht="12.75">
      <c r="B104" s="4" t="s">
        <v>90</v>
      </c>
      <c r="C104" s="4">
        <v>0</v>
      </c>
      <c r="I104" s="4" t="s">
        <v>39</v>
      </c>
      <c r="J104" s="4">
        <v>1000</v>
      </c>
      <c r="M104" s="4">
        <f>SUM(I104:J104)</f>
        <v>1000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f>SUM(N104:U104)</f>
        <v>0</v>
      </c>
      <c r="W104" s="4">
        <f>M104-V104</f>
        <v>1000</v>
      </c>
    </row>
    <row r="105" s="4" customFormat="1" ht="12.75"/>
    <row r="106" spans="2:23" s="4" customFormat="1" ht="12.75">
      <c r="B106" s="4" t="s">
        <v>75</v>
      </c>
      <c r="I106" s="4">
        <f>SUM(I101:I105)</f>
        <v>0</v>
      </c>
      <c r="J106" s="4">
        <f>SUM(J101:J105)</f>
        <v>16633</v>
      </c>
      <c r="M106" s="4">
        <f>SUM(M101:M105)</f>
        <v>16633</v>
      </c>
      <c r="N106" s="4">
        <f>SUM(N101:N105)</f>
        <v>0</v>
      </c>
      <c r="O106" s="4">
        <f>SUM(O101:O105)</f>
        <v>0</v>
      </c>
      <c r="P106" s="4">
        <f aca="true" t="shared" si="15" ref="P106:U106">SUM(P101:P105)</f>
        <v>0</v>
      </c>
      <c r="Q106" s="4">
        <f t="shared" si="15"/>
        <v>0</v>
      </c>
      <c r="R106" s="4">
        <f t="shared" si="15"/>
        <v>0</v>
      </c>
      <c r="S106" s="4">
        <f t="shared" si="15"/>
        <v>0</v>
      </c>
      <c r="T106" s="4">
        <f t="shared" si="15"/>
        <v>0</v>
      </c>
      <c r="U106" s="4">
        <f t="shared" si="15"/>
        <v>0</v>
      </c>
      <c r="V106" s="4">
        <f>SUM(V101:V105)</f>
        <v>0</v>
      </c>
      <c r="W106" s="4">
        <f>SUM(W101:W105)</f>
        <v>16633</v>
      </c>
    </row>
    <row r="107" s="4" customFormat="1" ht="12.75"/>
    <row r="108" spans="1:2" s="4" customFormat="1" ht="12.75">
      <c r="A108" s="4" t="s">
        <v>80</v>
      </c>
      <c r="B108" s="4" t="s">
        <v>91</v>
      </c>
    </row>
    <row r="109" spans="2:23" s="4" customFormat="1" ht="12.75">
      <c r="B109" s="4" t="s">
        <v>87</v>
      </c>
      <c r="C109" s="4">
        <v>0</v>
      </c>
      <c r="I109" s="4" t="s">
        <v>39</v>
      </c>
      <c r="K109" s="4">
        <v>5000</v>
      </c>
      <c r="L109" s="4">
        <v>1300</v>
      </c>
      <c r="M109" s="4">
        <f>SUM(I109:L109)</f>
        <v>6300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f>SUM(N109:U109)</f>
        <v>0</v>
      </c>
      <c r="W109" s="4">
        <f>M109-V109</f>
        <v>6300</v>
      </c>
    </row>
    <row r="110" spans="2:23" s="4" customFormat="1" ht="12.75">
      <c r="B110" s="4" t="s">
        <v>92</v>
      </c>
      <c r="C110" s="4">
        <v>20</v>
      </c>
      <c r="D110" s="4" t="s">
        <v>48</v>
      </c>
      <c r="E110" s="8">
        <v>0</v>
      </c>
      <c r="F110" s="4" t="s">
        <v>49</v>
      </c>
      <c r="G110" s="8">
        <v>150</v>
      </c>
      <c r="H110" s="4" t="s">
        <v>50</v>
      </c>
      <c r="J110" s="4">
        <f>SUM(C110*G110)</f>
        <v>3000</v>
      </c>
      <c r="M110" s="4">
        <f>SUM(I110:J110)</f>
        <v>3000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f>SUM(N110:U110)</f>
        <v>0</v>
      </c>
      <c r="W110" s="4">
        <f>M110-V110</f>
        <v>3000</v>
      </c>
    </row>
    <row r="111" spans="2:23" s="4" customFormat="1" ht="12.75">
      <c r="B111" s="4" t="s">
        <v>93</v>
      </c>
      <c r="C111" s="4">
        <v>0</v>
      </c>
      <c r="I111" s="4" t="s">
        <v>39</v>
      </c>
      <c r="J111" s="4">
        <v>1000</v>
      </c>
      <c r="M111" s="4">
        <f>SUM(I111:J111)</f>
        <v>1000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f>SUM(N111:U111)</f>
        <v>0</v>
      </c>
      <c r="W111" s="4">
        <f>M111-V111</f>
        <v>1000</v>
      </c>
    </row>
    <row r="112" s="4" customFormat="1" ht="12.75"/>
    <row r="113" spans="2:23" s="4" customFormat="1" ht="12.75">
      <c r="B113" s="4" t="s">
        <v>75</v>
      </c>
      <c r="I113" s="4">
        <f>SUM(I109:I112)</f>
        <v>0</v>
      </c>
      <c r="J113" s="4">
        <f>SUM(J109:J112)</f>
        <v>4000</v>
      </c>
      <c r="M113" s="4">
        <f>SUM(M109:M112)</f>
        <v>10300</v>
      </c>
      <c r="N113" s="4">
        <f>SUM(N109:N112)</f>
        <v>0</v>
      </c>
      <c r="O113" s="4">
        <f>SUM(O109:O112)</f>
        <v>0</v>
      </c>
      <c r="P113" s="4">
        <f aca="true" t="shared" si="16" ref="P113:U113">SUM(P109:P112)</f>
        <v>0</v>
      </c>
      <c r="Q113" s="4">
        <f t="shared" si="16"/>
        <v>0</v>
      </c>
      <c r="R113" s="4">
        <f t="shared" si="16"/>
        <v>0</v>
      </c>
      <c r="S113" s="4">
        <f t="shared" si="16"/>
        <v>0</v>
      </c>
      <c r="T113" s="4">
        <f t="shared" si="16"/>
        <v>0</v>
      </c>
      <c r="U113" s="4">
        <f t="shared" si="16"/>
        <v>0</v>
      </c>
      <c r="V113" s="4">
        <f>SUM(V109:V112)</f>
        <v>0</v>
      </c>
      <c r="W113" s="4">
        <f>SUM(W109:W112)</f>
        <v>10300</v>
      </c>
    </row>
    <row r="114" s="4" customFormat="1" ht="12.75"/>
    <row r="115" spans="2:23" s="7" customFormat="1" ht="15.75">
      <c r="B115" s="7" t="s">
        <v>110</v>
      </c>
      <c r="E115" s="9"/>
      <c r="G115" s="9"/>
      <c r="I115" s="7">
        <f aca="true" t="shared" si="17" ref="I115:W115">SUM(I79:I114)-I98-I106-I113</f>
        <v>36130</v>
      </c>
      <c r="J115" s="7">
        <f t="shared" si="17"/>
        <v>27473</v>
      </c>
      <c r="K115" s="7">
        <f>SUM(K79:K114)-K98-K106-K113</f>
        <v>5000</v>
      </c>
      <c r="L115" s="7">
        <f>SUM(L79:L114)-L98-L106-L113</f>
        <v>38562</v>
      </c>
      <c r="M115" s="7">
        <f t="shared" si="17"/>
        <v>107165</v>
      </c>
      <c r="N115" s="7">
        <f t="shared" si="17"/>
        <v>0</v>
      </c>
      <c r="O115" s="7">
        <f t="shared" si="17"/>
        <v>0</v>
      </c>
      <c r="P115" s="7">
        <f aca="true" t="shared" si="18" ref="P115:U115">SUM(P79:P114)-P98-P106-P113</f>
        <v>0</v>
      </c>
      <c r="Q115" s="7">
        <f t="shared" si="18"/>
        <v>0</v>
      </c>
      <c r="R115" s="7">
        <f t="shared" si="18"/>
        <v>0</v>
      </c>
      <c r="S115" s="7">
        <f t="shared" si="18"/>
        <v>0</v>
      </c>
      <c r="T115" s="7">
        <f t="shared" si="18"/>
        <v>0</v>
      </c>
      <c r="U115" s="7">
        <f t="shared" si="18"/>
        <v>0</v>
      </c>
      <c r="V115" s="7">
        <f t="shared" si="17"/>
        <v>0</v>
      </c>
      <c r="W115" s="7">
        <f t="shared" si="17"/>
        <v>107165</v>
      </c>
    </row>
    <row r="116" spans="5:7" s="4" customFormat="1" ht="12.75">
      <c r="E116" s="8"/>
      <c r="G116" s="8"/>
    </row>
    <row r="117" s="4" customFormat="1" ht="12.75"/>
    <row r="118" s="7" customFormat="1" ht="15.75">
      <c r="B118" s="7" t="s">
        <v>112</v>
      </c>
    </row>
    <row r="119" s="7" customFormat="1" ht="15.75"/>
    <row r="120" s="4" customFormat="1" ht="12.75">
      <c r="A120" s="4" t="s">
        <v>45</v>
      </c>
    </row>
    <row r="121" s="4" customFormat="1" ht="12.75">
      <c r="B121" s="4" t="s">
        <v>46</v>
      </c>
    </row>
    <row r="122" spans="2:23" s="4" customFormat="1" ht="12.75">
      <c r="B122" s="4" t="s">
        <v>47</v>
      </c>
      <c r="C122" s="4">
        <v>20</v>
      </c>
      <c r="D122" s="4" t="s">
        <v>48</v>
      </c>
      <c r="E122" s="8">
        <v>0</v>
      </c>
      <c r="F122" s="4" t="s">
        <v>49</v>
      </c>
      <c r="G122" s="8">
        <v>773</v>
      </c>
      <c r="H122" s="4" t="s">
        <v>50</v>
      </c>
      <c r="I122" s="4">
        <f>SUM(C122*G122)</f>
        <v>15460</v>
      </c>
      <c r="M122" s="4">
        <f>SUM(I122:J122)</f>
        <v>15460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f>SUM(N122:U122)</f>
        <v>0</v>
      </c>
      <c r="W122" s="4">
        <f>M122-V122</f>
        <v>15460</v>
      </c>
    </row>
    <row r="123" spans="2:23" s="4" customFormat="1" ht="12.75">
      <c r="B123" s="4" t="s">
        <v>52</v>
      </c>
      <c r="C123" s="4">
        <v>0</v>
      </c>
      <c r="J123" s="4">
        <v>1000</v>
      </c>
      <c r="M123" s="4">
        <f>SUM(I123:J123)</f>
        <v>1000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f>SUM(N123:U123)</f>
        <v>0</v>
      </c>
      <c r="W123" s="4">
        <f>M123-V123</f>
        <v>1000</v>
      </c>
    </row>
    <row r="124" spans="2:23" s="4" customFormat="1" ht="12.75">
      <c r="B124" s="4" t="s">
        <v>53</v>
      </c>
      <c r="C124" s="4">
        <v>0</v>
      </c>
      <c r="J124" s="4">
        <v>2000</v>
      </c>
      <c r="M124" s="4">
        <f>SUM(I124:J124)</f>
        <v>2000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f>SUM(N124:U124)</f>
        <v>0</v>
      </c>
      <c r="W124" s="4">
        <f>M124-V124</f>
        <v>2000</v>
      </c>
    </row>
    <row r="125" s="4" customFormat="1" ht="12.75"/>
    <row r="126" s="4" customFormat="1" ht="12.75">
      <c r="B126" s="4" t="s">
        <v>54</v>
      </c>
    </row>
    <row r="127" spans="2:23" s="4" customFormat="1" ht="12.75">
      <c r="B127" s="4" t="s">
        <v>69</v>
      </c>
      <c r="C127" s="4">
        <v>20</v>
      </c>
      <c r="D127" s="4" t="s">
        <v>48</v>
      </c>
      <c r="E127" s="8">
        <v>0</v>
      </c>
      <c r="F127" s="4" t="s">
        <v>49</v>
      </c>
      <c r="G127" s="8">
        <v>300</v>
      </c>
      <c r="H127" s="4" t="s">
        <v>50</v>
      </c>
      <c r="I127" s="4">
        <f>SUM(C127*G127)</f>
        <v>6000</v>
      </c>
      <c r="M127" s="4">
        <f>SUM(I127:J127)</f>
        <v>6000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f>SUM(N127:U127)</f>
        <v>0</v>
      </c>
      <c r="W127" s="4">
        <f>M127-V127</f>
        <v>6000</v>
      </c>
    </row>
    <row r="128" spans="2:23" s="4" customFormat="1" ht="12.75">
      <c r="B128" s="4" t="s">
        <v>70</v>
      </c>
      <c r="C128" s="4">
        <v>12</v>
      </c>
      <c r="D128" s="4" t="s">
        <v>48</v>
      </c>
      <c r="E128" s="8">
        <v>0</v>
      </c>
      <c r="F128" s="4" t="s">
        <v>49</v>
      </c>
      <c r="G128" s="8">
        <v>100</v>
      </c>
      <c r="H128" s="4" t="s">
        <v>50</v>
      </c>
      <c r="J128" s="4">
        <f>SUM(C128*G128)</f>
        <v>1200</v>
      </c>
      <c r="M128" s="4">
        <f>SUM(I128:J128)</f>
        <v>1200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f>SUM(N128:U128)</f>
        <v>0</v>
      </c>
      <c r="W128" s="4">
        <f>M128-V128</f>
        <v>1200</v>
      </c>
    </row>
    <row r="129" spans="2:23" s="4" customFormat="1" ht="12.75">
      <c r="B129" s="4" t="s">
        <v>55</v>
      </c>
      <c r="C129" s="4">
        <v>15</v>
      </c>
      <c r="D129" s="4" t="s">
        <v>48</v>
      </c>
      <c r="E129" s="8">
        <v>0</v>
      </c>
      <c r="F129" s="4" t="s">
        <v>49</v>
      </c>
      <c r="G129" s="8">
        <v>40</v>
      </c>
      <c r="H129" s="4" t="s">
        <v>50</v>
      </c>
      <c r="I129" s="4">
        <f>SUM(C129*G129)</f>
        <v>600</v>
      </c>
      <c r="M129" s="4">
        <f>SUM(I129:J129)</f>
        <v>600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f>SUM(N129:U129)</f>
        <v>0</v>
      </c>
      <c r="W129" s="4">
        <f>M129-V129</f>
        <v>600</v>
      </c>
    </row>
    <row r="130" spans="2:23" s="4" customFormat="1" ht="12.75">
      <c r="B130" s="4" t="s">
        <v>94</v>
      </c>
      <c r="C130" s="4">
        <v>0</v>
      </c>
      <c r="J130" s="4">
        <f>9000-708</f>
        <v>8292</v>
      </c>
      <c r="L130" s="4">
        <v>708</v>
      </c>
      <c r="M130" s="4">
        <f>SUM(I130:J130)</f>
        <v>8292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f>SUM(N130:U130)</f>
        <v>0</v>
      </c>
      <c r="W130" s="4">
        <f>M130-V130</f>
        <v>8292</v>
      </c>
    </row>
    <row r="131" spans="2:23" s="4" customFormat="1" ht="12.75">
      <c r="B131" s="4" t="s">
        <v>95</v>
      </c>
      <c r="C131" s="4">
        <v>12</v>
      </c>
      <c r="D131" s="4" t="s">
        <v>96</v>
      </c>
      <c r="E131" s="8">
        <v>0</v>
      </c>
      <c r="F131" s="4" t="s">
        <v>137</v>
      </c>
      <c r="G131" s="8">
        <v>0</v>
      </c>
      <c r="H131" s="4" t="s">
        <v>138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f>SUM(N131:U131)</f>
        <v>0</v>
      </c>
      <c r="W131" s="4">
        <f>M131-V131</f>
        <v>0</v>
      </c>
    </row>
    <row r="132" s="4" customFormat="1" ht="12.75"/>
    <row r="133" spans="2:23" s="7" customFormat="1" ht="15.75">
      <c r="B133" s="7" t="s">
        <v>111</v>
      </c>
      <c r="I133" s="7">
        <f aca="true" t="shared" si="19" ref="I133:W133">SUM(I122:I131)</f>
        <v>22060</v>
      </c>
      <c r="J133" s="7">
        <f t="shared" si="19"/>
        <v>12492</v>
      </c>
      <c r="K133" s="7">
        <f>SUM(K122:K131)</f>
        <v>0</v>
      </c>
      <c r="L133" s="7">
        <f>SUM(L122:L131)</f>
        <v>708</v>
      </c>
      <c r="M133" s="7">
        <f t="shared" si="19"/>
        <v>34552</v>
      </c>
      <c r="N133" s="7">
        <f t="shared" si="19"/>
        <v>0</v>
      </c>
      <c r="O133" s="7">
        <f t="shared" si="19"/>
        <v>0</v>
      </c>
      <c r="P133" s="7">
        <f aca="true" t="shared" si="20" ref="P133:U133">SUM(P122:P131)</f>
        <v>0</v>
      </c>
      <c r="Q133" s="7">
        <f t="shared" si="20"/>
        <v>0</v>
      </c>
      <c r="R133" s="7">
        <f t="shared" si="20"/>
        <v>0</v>
      </c>
      <c r="S133" s="7">
        <f t="shared" si="20"/>
        <v>0</v>
      </c>
      <c r="T133" s="7">
        <f t="shared" si="20"/>
        <v>0</v>
      </c>
      <c r="U133" s="7">
        <f t="shared" si="20"/>
        <v>0</v>
      </c>
      <c r="V133" s="7">
        <f t="shared" si="19"/>
        <v>0</v>
      </c>
      <c r="W133" s="7">
        <f t="shared" si="19"/>
        <v>34552</v>
      </c>
    </row>
    <row r="134" s="4" customFormat="1" ht="12.75"/>
    <row r="135" s="4" customFormat="1" ht="12.75"/>
    <row r="136" s="7" customFormat="1" ht="15.75">
      <c r="B136" s="7" t="s">
        <v>115</v>
      </c>
    </row>
    <row r="137" s="7" customFormat="1" ht="15.75"/>
    <row r="138" s="4" customFormat="1" ht="12.75">
      <c r="B138" s="4" t="s">
        <v>46</v>
      </c>
    </row>
    <row r="139" spans="2:23" s="4" customFormat="1" ht="12.75">
      <c r="B139" s="4" t="s">
        <v>47</v>
      </c>
      <c r="C139" s="4">
        <v>20</v>
      </c>
      <c r="D139" s="4" t="s">
        <v>48</v>
      </c>
      <c r="E139" s="8">
        <v>0</v>
      </c>
      <c r="F139" s="4" t="s">
        <v>49</v>
      </c>
      <c r="G139" s="8">
        <v>303</v>
      </c>
      <c r="H139" s="4" t="s">
        <v>50</v>
      </c>
      <c r="I139" s="4">
        <f>SUM(C139*G139)</f>
        <v>6060</v>
      </c>
      <c r="M139" s="4">
        <f>SUM(I139:J139)</f>
        <v>6060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f>SUM(N139:U139)</f>
        <v>0</v>
      </c>
      <c r="W139" s="4">
        <f>M139-V139</f>
        <v>6060</v>
      </c>
    </row>
    <row r="140" spans="2:23" s="4" customFormat="1" ht="12.75">
      <c r="B140" s="4" t="s">
        <v>52</v>
      </c>
      <c r="C140" s="4">
        <v>0</v>
      </c>
      <c r="J140" s="4">
        <v>1000</v>
      </c>
      <c r="M140" s="4">
        <f>SUM(I140:J140)</f>
        <v>1000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f>SUM(N140:U140)</f>
        <v>0</v>
      </c>
      <c r="W140" s="4">
        <f>M140-V140</f>
        <v>1000</v>
      </c>
    </row>
    <row r="141" spans="2:23" s="4" customFormat="1" ht="12.75">
      <c r="B141" s="4" t="s">
        <v>53</v>
      </c>
      <c r="C141" s="4">
        <v>0</v>
      </c>
      <c r="J141" s="4">
        <v>2000</v>
      </c>
      <c r="M141" s="4">
        <f>SUM(I141:J141)</f>
        <v>2000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f>SUM(N141:U141)</f>
        <v>0</v>
      </c>
      <c r="W141" s="4">
        <f>M141-V141</f>
        <v>2000</v>
      </c>
    </row>
    <row r="142" s="4" customFormat="1" ht="12.75"/>
    <row r="143" s="4" customFormat="1" ht="12.75">
      <c r="B143" s="4" t="s">
        <v>54</v>
      </c>
    </row>
    <row r="144" spans="2:23" s="4" customFormat="1" ht="12.75">
      <c r="B144" s="4" t="s">
        <v>97</v>
      </c>
      <c r="C144" s="4">
        <v>19</v>
      </c>
      <c r="D144" s="4" t="s">
        <v>48</v>
      </c>
      <c r="E144" s="8">
        <v>0</v>
      </c>
      <c r="F144" s="4" t="s">
        <v>49</v>
      </c>
      <c r="G144" s="8">
        <v>200</v>
      </c>
      <c r="H144" s="4" t="s">
        <v>50</v>
      </c>
      <c r="I144" s="4">
        <f>SUM(C144*G144)</f>
        <v>3800</v>
      </c>
      <c r="M144" s="4">
        <f>SUM(I144:J144)</f>
        <v>3800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f aca="true" t="shared" si="21" ref="V144:V151">SUM(N144:U144)</f>
        <v>0</v>
      </c>
      <c r="W144" s="4">
        <f aca="true" t="shared" si="22" ref="W144:W151">M144-V144</f>
        <v>3800</v>
      </c>
    </row>
    <row r="145" spans="2:23" s="4" customFormat="1" ht="12.75">
      <c r="B145" s="4" t="s">
        <v>55</v>
      </c>
      <c r="C145" s="4">
        <v>15</v>
      </c>
      <c r="D145" s="4" t="s">
        <v>48</v>
      </c>
      <c r="E145" s="8">
        <v>0</v>
      </c>
      <c r="F145" s="4" t="s">
        <v>49</v>
      </c>
      <c r="G145" s="8">
        <v>40</v>
      </c>
      <c r="H145" s="4" t="s">
        <v>50</v>
      </c>
      <c r="I145" s="4">
        <f>SUM(C145*G145)</f>
        <v>600</v>
      </c>
      <c r="M145" s="4">
        <f>SUM(I145:J145)</f>
        <v>600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f t="shared" si="21"/>
        <v>0</v>
      </c>
      <c r="W145" s="4">
        <f t="shared" si="22"/>
        <v>600</v>
      </c>
    </row>
    <row r="146" spans="2:23" s="4" customFormat="1" ht="12.75">
      <c r="B146" s="4" t="s">
        <v>98</v>
      </c>
      <c r="C146" s="4">
        <v>28</v>
      </c>
      <c r="D146" s="4" t="s">
        <v>48</v>
      </c>
      <c r="G146" s="8">
        <v>2810</v>
      </c>
      <c r="H146" s="4" t="s">
        <v>50</v>
      </c>
      <c r="J146" s="4">
        <f>C146*G146</f>
        <v>78680</v>
      </c>
      <c r="M146" s="4">
        <f>SUM(I146:J146)</f>
        <v>78680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f t="shared" si="21"/>
        <v>0</v>
      </c>
      <c r="W146" s="4">
        <f t="shared" si="22"/>
        <v>78680</v>
      </c>
    </row>
    <row r="147" spans="2:23" s="4" customFormat="1" ht="12.75">
      <c r="B147" s="4" t="s">
        <v>99</v>
      </c>
      <c r="C147" s="4">
        <v>0</v>
      </c>
      <c r="J147" s="4">
        <v>16000</v>
      </c>
      <c r="M147" s="4">
        <f>SUM(I147:J147)</f>
        <v>16000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f t="shared" si="21"/>
        <v>0</v>
      </c>
      <c r="W147" s="4">
        <f t="shared" si="22"/>
        <v>16000</v>
      </c>
    </row>
    <row r="148" spans="2:23" s="4" customFormat="1" ht="12.75">
      <c r="B148" s="4" t="s">
        <v>62</v>
      </c>
      <c r="C148" s="4">
        <v>0</v>
      </c>
      <c r="L148" s="4">
        <v>2000</v>
      </c>
      <c r="M148" s="4">
        <f>SUM(I148:L148)</f>
        <v>2000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f t="shared" si="21"/>
        <v>0</v>
      </c>
      <c r="W148" s="4">
        <f t="shared" si="22"/>
        <v>2000</v>
      </c>
    </row>
    <row r="149" spans="2:23" s="4" customFormat="1" ht="12.75">
      <c r="B149" s="4" t="s">
        <v>100</v>
      </c>
      <c r="C149" s="4">
        <v>0</v>
      </c>
      <c r="L149" s="4">
        <v>15000</v>
      </c>
      <c r="M149" s="4">
        <f>SUM(I149:L149)</f>
        <v>15000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f t="shared" si="21"/>
        <v>0</v>
      </c>
      <c r="W149" s="4">
        <f t="shared" si="22"/>
        <v>15000</v>
      </c>
    </row>
    <row r="150" spans="2:23" s="4" customFormat="1" ht="12.75">
      <c r="B150" s="4" t="s">
        <v>101</v>
      </c>
      <c r="C150" s="4">
        <v>0</v>
      </c>
      <c r="L150" s="4">
        <v>5385</v>
      </c>
      <c r="M150" s="4">
        <f>SUM(I150:L150)</f>
        <v>5385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f t="shared" si="21"/>
        <v>0</v>
      </c>
      <c r="W150" s="4">
        <f t="shared" si="22"/>
        <v>5385</v>
      </c>
    </row>
    <row r="151" spans="2:23" s="4" customFormat="1" ht="12.75">
      <c r="B151" s="4" t="s">
        <v>95</v>
      </c>
      <c r="C151" s="4">
        <v>12</v>
      </c>
      <c r="D151" s="4" t="s">
        <v>96</v>
      </c>
      <c r="E151" s="8">
        <v>0</v>
      </c>
      <c r="F151" s="4" t="s">
        <v>137</v>
      </c>
      <c r="G151" s="8">
        <v>0</v>
      </c>
      <c r="H151" s="4" t="s">
        <v>138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f t="shared" si="21"/>
        <v>0</v>
      </c>
      <c r="W151" s="4">
        <f t="shared" si="22"/>
        <v>0</v>
      </c>
    </row>
    <row r="152" spans="2:11" s="4" customFormat="1" ht="12.75">
      <c r="B152" s="4" t="s">
        <v>227</v>
      </c>
      <c r="E152" s="8"/>
      <c r="G152" s="8"/>
      <c r="K152" s="4">
        <v>250000</v>
      </c>
    </row>
    <row r="153" s="4" customFormat="1" ht="12.75"/>
    <row r="154" spans="2:23" s="7" customFormat="1" ht="15.75">
      <c r="B154" s="7" t="s">
        <v>113</v>
      </c>
      <c r="I154" s="7">
        <f aca="true" t="shared" si="23" ref="I154:W154">SUM(I139:I151)</f>
        <v>10460</v>
      </c>
      <c r="J154" s="7">
        <f t="shared" si="23"/>
        <v>97680</v>
      </c>
      <c r="K154" s="7">
        <f>SUM(K139:K152)</f>
        <v>250000</v>
      </c>
      <c r="L154" s="7">
        <f>SUM(L139:L151)</f>
        <v>22385</v>
      </c>
      <c r="M154" s="7">
        <f t="shared" si="23"/>
        <v>130525</v>
      </c>
      <c r="N154" s="7">
        <f t="shared" si="23"/>
        <v>0</v>
      </c>
      <c r="O154" s="7">
        <f t="shared" si="23"/>
        <v>0</v>
      </c>
      <c r="P154" s="7">
        <f aca="true" t="shared" si="24" ref="P154:U154">SUM(P139:P151)</f>
        <v>0</v>
      </c>
      <c r="Q154" s="7">
        <f t="shared" si="24"/>
        <v>0</v>
      </c>
      <c r="R154" s="7">
        <f t="shared" si="24"/>
        <v>0</v>
      </c>
      <c r="S154" s="7">
        <f t="shared" si="24"/>
        <v>0</v>
      </c>
      <c r="T154" s="7">
        <f t="shared" si="24"/>
        <v>0</v>
      </c>
      <c r="U154" s="7">
        <f t="shared" si="24"/>
        <v>0</v>
      </c>
      <c r="V154" s="7">
        <f t="shared" si="23"/>
        <v>0</v>
      </c>
      <c r="W154" s="7">
        <f t="shared" si="23"/>
        <v>130525</v>
      </c>
    </row>
    <row r="155" s="4" customFormat="1" ht="12.75"/>
    <row r="156" s="4" customFormat="1" ht="12.75"/>
    <row r="157" s="7" customFormat="1" ht="15.75">
      <c r="B157" s="7" t="s">
        <v>114</v>
      </c>
    </row>
    <row r="158" s="4" customFormat="1" ht="12.75"/>
    <row r="159" s="4" customFormat="1" ht="12.75">
      <c r="B159" s="4" t="s">
        <v>46</v>
      </c>
    </row>
    <row r="160" spans="2:23" s="4" customFormat="1" ht="12.75">
      <c r="B160" s="4" t="s">
        <v>47</v>
      </c>
      <c r="C160" s="4">
        <v>20</v>
      </c>
      <c r="D160" s="4" t="s">
        <v>48</v>
      </c>
      <c r="E160" s="8">
        <v>0</v>
      </c>
      <c r="F160" s="4" t="s">
        <v>49</v>
      </c>
      <c r="G160" s="8">
        <v>383</v>
      </c>
      <c r="H160" s="4" t="s">
        <v>50</v>
      </c>
      <c r="I160" s="4">
        <f>SUM(C160*G160)</f>
        <v>7660</v>
      </c>
      <c r="M160" s="4">
        <f>SUM(I160:J160)</f>
        <v>7660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f>SUM(N160:U160)</f>
        <v>0</v>
      </c>
      <c r="W160" s="4">
        <f>M160-V160</f>
        <v>7660</v>
      </c>
    </row>
    <row r="161" s="4" customFormat="1" ht="12.75"/>
    <row r="162" s="4" customFormat="1" ht="12.75">
      <c r="B162" s="4" t="s">
        <v>54</v>
      </c>
    </row>
    <row r="163" spans="2:23" s="4" customFormat="1" ht="12.75">
      <c r="B163" s="4" t="s">
        <v>97</v>
      </c>
      <c r="C163" s="4">
        <v>19</v>
      </c>
      <c r="D163" s="4" t="s">
        <v>48</v>
      </c>
      <c r="E163" s="8">
        <v>0</v>
      </c>
      <c r="F163" s="4" t="s">
        <v>49</v>
      </c>
      <c r="G163" s="8">
        <v>200</v>
      </c>
      <c r="H163" s="4" t="s">
        <v>50</v>
      </c>
      <c r="I163" s="4">
        <f>SUM(C163*G163)</f>
        <v>3800</v>
      </c>
      <c r="M163" s="4">
        <f>SUM(I163:J163)</f>
        <v>3800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f aca="true" t="shared" si="25" ref="V163:V168">SUM(N163:U163)</f>
        <v>0</v>
      </c>
      <c r="W163" s="4">
        <f aca="true" t="shared" si="26" ref="W163:W168">M163-V163</f>
        <v>3800</v>
      </c>
    </row>
    <row r="164" spans="2:23" s="4" customFormat="1" ht="12.75">
      <c r="B164" s="4" t="s">
        <v>55</v>
      </c>
      <c r="C164" s="4">
        <v>15</v>
      </c>
      <c r="D164" s="4" t="s">
        <v>48</v>
      </c>
      <c r="E164" s="8">
        <v>0</v>
      </c>
      <c r="F164" s="4" t="s">
        <v>49</v>
      </c>
      <c r="G164" s="8">
        <v>40</v>
      </c>
      <c r="H164" s="4" t="s">
        <v>50</v>
      </c>
      <c r="I164" s="4">
        <f>SUM(C164*G164)</f>
        <v>600</v>
      </c>
      <c r="M164" s="4">
        <f>SUM(I164:J164)</f>
        <v>600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f t="shared" si="25"/>
        <v>0</v>
      </c>
      <c r="W164" s="4">
        <f t="shared" si="26"/>
        <v>600</v>
      </c>
    </row>
    <row r="165" spans="2:23" s="4" customFormat="1" ht="12.75">
      <c r="B165" s="4" t="s">
        <v>70</v>
      </c>
      <c r="C165" s="4">
        <v>12</v>
      </c>
      <c r="D165" s="4" t="s">
        <v>48</v>
      </c>
      <c r="E165" s="8">
        <v>0</v>
      </c>
      <c r="F165" s="4" t="s">
        <v>49</v>
      </c>
      <c r="G165" s="8">
        <v>480</v>
      </c>
      <c r="H165" s="4" t="s">
        <v>50</v>
      </c>
      <c r="J165" s="4">
        <f>SUM(C165*G165)</f>
        <v>5760</v>
      </c>
      <c r="M165" s="4">
        <f>SUM(I165:J165)</f>
        <v>5760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f t="shared" si="25"/>
        <v>0</v>
      </c>
      <c r="W165" s="4">
        <f t="shared" si="26"/>
        <v>5760</v>
      </c>
    </row>
    <row r="166" spans="2:23" s="4" customFormat="1" ht="12.75">
      <c r="B166" s="4" t="s">
        <v>102</v>
      </c>
      <c r="C166" s="4">
        <v>0</v>
      </c>
      <c r="L166" s="4">
        <v>1500</v>
      </c>
      <c r="M166" s="4">
        <f>SUM(I166:J166)</f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f t="shared" si="25"/>
        <v>0</v>
      </c>
      <c r="W166" s="4">
        <f t="shared" si="26"/>
        <v>0</v>
      </c>
    </row>
    <row r="167" spans="2:23" s="4" customFormat="1" ht="12.75">
      <c r="B167" s="4" t="s">
        <v>62</v>
      </c>
      <c r="C167" s="4">
        <v>0</v>
      </c>
      <c r="L167" s="4">
        <v>2020</v>
      </c>
      <c r="M167" s="4">
        <f>SUM(I167:L167)</f>
        <v>2020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f t="shared" si="25"/>
        <v>0</v>
      </c>
      <c r="W167" s="4">
        <f t="shared" si="26"/>
        <v>2020</v>
      </c>
    </row>
    <row r="168" spans="2:23" s="4" customFormat="1" ht="12.75">
      <c r="B168" s="4" t="s">
        <v>95</v>
      </c>
      <c r="C168" s="4">
        <v>12</v>
      </c>
      <c r="D168" s="4" t="s">
        <v>96</v>
      </c>
      <c r="E168" s="8">
        <v>0</v>
      </c>
      <c r="F168" s="4" t="s">
        <v>137</v>
      </c>
      <c r="G168" s="8">
        <v>0</v>
      </c>
      <c r="H168" s="4" t="s">
        <v>138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f t="shared" si="25"/>
        <v>0</v>
      </c>
      <c r="W168" s="4">
        <f t="shared" si="26"/>
        <v>0</v>
      </c>
    </row>
    <row r="169" s="4" customFormat="1" ht="12.75"/>
    <row r="170" spans="2:23" s="7" customFormat="1" ht="15.75">
      <c r="B170" s="7" t="s">
        <v>116</v>
      </c>
      <c r="I170" s="7">
        <f aca="true" t="shared" si="27" ref="I170:W170">SUM(I160:I168)</f>
        <v>12060</v>
      </c>
      <c r="J170" s="7">
        <f t="shared" si="27"/>
        <v>5760</v>
      </c>
      <c r="K170" s="7">
        <f>SUM(K160:K168)</f>
        <v>0</v>
      </c>
      <c r="L170" s="7">
        <f>SUM(L160:L168)</f>
        <v>3520</v>
      </c>
      <c r="M170" s="7">
        <f t="shared" si="27"/>
        <v>19840</v>
      </c>
      <c r="N170" s="7">
        <f t="shared" si="27"/>
        <v>0</v>
      </c>
      <c r="O170" s="7">
        <f t="shared" si="27"/>
        <v>0</v>
      </c>
      <c r="P170" s="7">
        <f aca="true" t="shared" si="28" ref="P170:U170">SUM(P160:P168)</f>
        <v>0</v>
      </c>
      <c r="Q170" s="7">
        <f t="shared" si="28"/>
        <v>0</v>
      </c>
      <c r="R170" s="7">
        <f t="shared" si="28"/>
        <v>0</v>
      </c>
      <c r="S170" s="7">
        <f t="shared" si="28"/>
        <v>0</v>
      </c>
      <c r="T170" s="7">
        <f t="shared" si="28"/>
        <v>0</v>
      </c>
      <c r="U170" s="7">
        <f t="shared" si="28"/>
        <v>0</v>
      </c>
      <c r="V170" s="7">
        <f t="shared" si="27"/>
        <v>0</v>
      </c>
      <c r="W170" s="7">
        <f t="shared" si="27"/>
        <v>19840</v>
      </c>
    </row>
    <row r="171" s="4" customFormat="1" ht="12.75"/>
    <row r="172" s="4" customFormat="1" ht="12.75"/>
    <row r="173" s="7" customFormat="1" ht="15.75">
      <c r="B173" s="7" t="s">
        <v>117</v>
      </c>
    </row>
    <row r="174" s="4" customFormat="1" ht="12.75"/>
    <row r="175" s="4" customFormat="1" ht="12.75">
      <c r="B175" s="4" t="s">
        <v>46</v>
      </c>
    </row>
    <row r="176" spans="2:23" s="4" customFormat="1" ht="12.75">
      <c r="B176" s="4" t="s">
        <v>47</v>
      </c>
      <c r="C176" s="4">
        <v>20</v>
      </c>
      <c r="D176" s="4" t="s">
        <v>48</v>
      </c>
      <c r="E176" s="8">
        <v>0</v>
      </c>
      <c r="F176" s="4" t="s">
        <v>49</v>
      </c>
      <c r="G176" s="8">
        <v>553</v>
      </c>
      <c r="H176" s="4" t="s">
        <v>50</v>
      </c>
      <c r="I176" s="4">
        <f>SUM(C176*G176)</f>
        <v>11060</v>
      </c>
      <c r="M176" s="4">
        <f>SUM(I176:J176)</f>
        <v>11060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f>SUM(N176:U176)</f>
        <v>0</v>
      </c>
      <c r="W176" s="4">
        <f>M176-V176</f>
        <v>11060</v>
      </c>
    </row>
    <row r="177" spans="2:23" s="4" customFormat="1" ht="12.75">
      <c r="B177" s="4" t="s">
        <v>52</v>
      </c>
      <c r="C177" s="4">
        <v>0</v>
      </c>
      <c r="J177" s="4">
        <v>1500</v>
      </c>
      <c r="M177" s="4">
        <f>SUM(I177:J177)</f>
        <v>1500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f>SUM(N177:U177)</f>
        <v>0</v>
      </c>
      <c r="W177" s="4">
        <f>M177-V177</f>
        <v>1500</v>
      </c>
    </row>
    <row r="178" spans="2:23" s="4" customFormat="1" ht="12.75">
      <c r="B178" s="4" t="s">
        <v>103</v>
      </c>
      <c r="C178" s="4">
        <v>25</v>
      </c>
      <c r="D178" s="4" t="s">
        <v>96</v>
      </c>
      <c r="E178" s="8">
        <v>0</v>
      </c>
      <c r="F178" s="4" t="s">
        <v>137</v>
      </c>
      <c r="G178" s="8">
        <v>0</v>
      </c>
      <c r="H178" s="4" t="s">
        <v>138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f>SUM(N178:U178)</f>
        <v>0</v>
      </c>
      <c r="W178" s="4">
        <f>M178-V178</f>
        <v>0</v>
      </c>
    </row>
    <row r="179" s="4" customFormat="1" ht="12.75">
      <c r="B179" s="4" t="s">
        <v>54</v>
      </c>
    </row>
    <row r="180" spans="2:23" s="4" customFormat="1" ht="12.75">
      <c r="B180" s="4" t="s">
        <v>97</v>
      </c>
      <c r="C180" s="4">
        <v>19</v>
      </c>
      <c r="D180" s="4" t="s">
        <v>48</v>
      </c>
      <c r="E180" s="8">
        <v>0</v>
      </c>
      <c r="F180" s="4" t="s">
        <v>49</v>
      </c>
      <c r="G180" s="8">
        <v>200</v>
      </c>
      <c r="H180" s="4" t="s">
        <v>50</v>
      </c>
      <c r="I180" s="4">
        <f>SUM(C180*G180)</f>
        <v>3800</v>
      </c>
      <c r="M180" s="4">
        <f>SUM(I180:J180)</f>
        <v>3800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f>SUM(N180:U180)</f>
        <v>0</v>
      </c>
      <c r="W180" s="4">
        <f>M180-V180</f>
        <v>3800</v>
      </c>
    </row>
    <row r="181" spans="2:23" s="4" customFormat="1" ht="12.75">
      <c r="B181" s="4" t="s">
        <v>55</v>
      </c>
      <c r="C181" s="4">
        <v>15</v>
      </c>
      <c r="D181" s="4" t="s">
        <v>48</v>
      </c>
      <c r="E181" s="8">
        <v>0</v>
      </c>
      <c r="F181" s="4" t="s">
        <v>49</v>
      </c>
      <c r="G181" s="8">
        <v>40</v>
      </c>
      <c r="H181" s="4" t="s">
        <v>50</v>
      </c>
      <c r="I181" s="4">
        <f>SUM(C181*G181)</f>
        <v>600</v>
      </c>
      <c r="M181" s="4">
        <f>SUM(I181:J181)</f>
        <v>600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f>SUM(N181:U181)</f>
        <v>0</v>
      </c>
      <c r="W181" s="4">
        <f>M181-V181</f>
        <v>600</v>
      </c>
    </row>
    <row r="182" spans="2:23" s="4" customFormat="1" ht="12.75">
      <c r="B182" s="4" t="s">
        <v>70</v>
      </c>
      <c r="C182" s="4">
        <v>12</v>
      </c>
      <c r="D182" s="4" t="s">
        <v>48</v>
      </c>
      <c r="E182" s="8">
        <v>0</v>
      </c>
      <c r="F182" s="4" t="s">
        <v>49</v>
      </c>
      <c r="G182" s="8">
        <v>200</v>
      </c>
      <c r="H182" s="4" t="s">
        <v>50</v>
      </c>
      <c r="J182" s="4">
        <f>SUM(C182*G182)</f>
        <v>2400</v>
      </c>
      <c r="M182" s="4">
        <f>SUM(I182:J182)</f>
        <v>2400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f>SUM(N182:U182)</f>
        <v>0</v>
      </c>
      <c r="W182" s="4">
        <f>M182-V182</f>
        <v>2400</v>
      </c>
    </row>
    <row r="183" spans="2:23" s="4" customFormat="1" ht="12.75">
      <c r="B183" s="4" t="s">
        <v>62</v>
      </c>
      <c r="C183" s="4">
        <v>0</v>
      </c>
      <c r="L183" s="4">
        <v>2020</v>
      </c>
      <c r="M183" s="4">
        <f>SUM(I183:L183)</f>
        <v>2020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f>SUM(N183:U183)</f>
        <v>0</v>
      </c>
      <c r="W183" s="4">
        <f>M183-V183</f>
        <v>2020</v>
      </c>
    </row>
    <row r="184" s="4" customFormat="1" ht="12.75"/>
    <row r="185" spans="2:23" s="7" customFormat="1" ht="15.75">
      <c r="B185" s="7" t="s">
        <v>118</v>
      </c>
      <c r="I185" s="7">
        <f aca="true" t="shared" si="29" ref="I185:W185">SUM(I176:I184)</f>
        <v>15460</v>
      </c>
      <c r="J185" s="7">
        <f t="shared" si="29"/>
        <v>3900</v>
      </c>
      <c r="K185" s="7">
        <f>SUM(K176:K184)</f>
        <v>0</v>
      </c>
      <c r="L185" s="7">
        <f>SUM(L176:L184)</f>
        <v>2020</v>
      </c>
      <c r="M185" s="7">
        <f t="shared" si="29"/>
        <v>21380</v>
      </c>
      <c r="N185" s="7">
        <f t="shared" si="29"/>
        <v>0</v>
      </c>
      <c r="O185" s="7">
        <f t="shared" si="29"/>
        <v>0</v>
      </c>
      <c r="P185" s="7">
        <f aca="true" t="shared" si="30" ref="P185:U185">SUM(P176:P184)</f>
        <v>0</v>
      </c>
      <c r="Q185" s="7">
        <f t="shared" si="30"/>
        <v>0</v>
      </c>
      <c r="R185" s="7">
        <f t="shared" si="30"/>
        <v>0</v>
      </c>
      <c r="S185" s="7">
        <f t="shared" si="30"/>
        <v>0</v>
      </c>
      <c r="T185" s="7">
        <f t="shared" si="30"/>
        <v>0</v>
      </c>
      <c r="U185" s="7">
        <f t="shared" si="30"/>
        <v>0</v>
      </c>
      <c r="V185" s="7">
        <f t="shared" si="29"/>
        <v>0</v>
      </c>
      <c r="W185" s="7">
        <f t="shared" si="29"/>
        <v>21380</v>
      </c>
    </row>
    <row r="186" s="4" customFormat="1" ht="12.75"/>
    <row r="187" s="4" customFormat="1" ht="13.5" thickBot="1"/>
    <row r="188" spans="1:23" s="4" customFormat="1" ht="12.75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2"/>
    </row>
    <row r="189" spans="1:23" s="4" customFormat="1" ht="12.75">
      <c r="A189" s="13"/>
      <c r="B189" s="5" t="s">
        <v>119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14"/>
    </row>
    <row r="190" spans="1:23" s="4" customFormat="1" ht="12.75">
      <c r="A190" s="1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14"/>
    </row>
    <row r="191" spans="1:23" s="4" customFormat="1" ht="15">
      <c r="A191" s="13"/>
      <c r="B191" s="15" t="s">
        <v>106</v>
      </c>
      <c r="C191" s="5"/>
      <c r="D191" s="5"/>
      <c r="E191" s="5"/>
      <c r="F191" s="5"/>
      <c r="G191" s="5"/>
      <c r="H191" s="5"/>
      <c r="I191" s="5">
        <f aca="true" t="shared" si="31" ref="I191:W191">I32</f>
        <v>0</v>
      </c>
      <c r="J191" s="5">
        <f t="shared" si="31"/>
        <v>0</v>
      </c>
      <c r="K191" s="5">
        <f>K32</f>
        <v>0</v>
      </c>
      <c r="L191" s="5">
        <f>L32</f>
        <v>0</v>
      </c>
      <c r="M191" s="5">
        <f t="shared" si="31"/>
        <v>0</v>
      </c>
      <c r="N191" s="5">
        <f t="shared" si="31"/>
        <v>0</v>
      </c>
      <c r="O191" s="5">
        <f t="shared" si="31"/>
        <v>0</v>
      </c>
      <c r="P191" s="5">
        <f aca="true" t="shared" si="32" ref="P191:U191">P32</f>
        <v>0</v>
      </c>
      <c r="Q191" s="5">
        <f t="shared" si="32"/>
        <v>0</v>
      </c>
      <c r="R191" s="5">
        <f t="shared" si="32"/>
        <v>0</v>
      </c>
      <c r="S191" s="5">
        <f t="shared" si="32"/>
        <v>0</v>
      </c>
      <c r="T191" s="5">
        <f t="shared" si="32"/>
        <v>0</v>
      </c>
      <c r="U191" s="5">
        <f t="shared" si="32"/>
        <v>0</v>
      </c>
      <c r="V191" s="5">
        <f t="shared" si="31"/>
        <v>0</v>
      </c>
      <c r="W191" s="14">
        <f t="shared" si="31"/>
        <v>0</v>
      </c>
    </row>
    <row r="192" spans="1:23" s="4" customFormat="1" ht="15">
      <c r="A192" s="13"/>
      <c r="B192" s="15" t="s">
        <v>108</v>
      </c>
      <c r="C192" s="5"/>
      <c r="D192" s="5"/>
      <c r="E192" s="5"/>
      <c r="F192" s="5"/>
      <c r="G192" s="5"/>
      <c r="H192" s="5"/>
      <c r="I192" s="16">
        <f aca="true" t="shared" si="33" ref="I192:W192">I72</f>
        <v>60505</v>
      </c>
      <c r="J192" s="16">
        <f t="shared" si="33"/>
        <v>4920</v>
      </c>
      <c r="K192" s="16">
        <f>K72</f>
        <v>2000</v>
      </c>
      <c r="L192" s="16">
        <f>L72</f>
        <v>2000</v>
      </c>
      <c r="M192" s="16">
        <f t="shared" si="33"/>
        <v>69425</v>
      </c>
      <c r="N192" s="16">
        <f t="shared" si="33"/>
        <v>0</v>
      </c>
      <c r="O192" s="16">
        <f t="shared" si="33"/>
        <v>0</v>
      </c>
      <c r="P192" s="16">
        <f aca="true" t="shared" si="34" ref="P192:U192">P72</f>
        <v>0</v>
      </c>
      <c r="Q192" s="16">
        <f t="shared" si="34"/>
        <v>0</v>
      </c>
      <c r="R192" s="16">
        <f t="shared" si="34"/>
        <v>0</v>
      </c>
      <c r="S192" s="16">
        <f t="shared" si="34"/>
        <v>0</v>
      </c>
      <c r="T192" s="16">
        <f t="shared" si="34"/>
        <v>0</v>
      </c>
      <c r="U192" s="16">
        <f t="shared" si="34"/>
        <v>0</v>
      </c>
      <c r="V192" s="16">
        <f t="shared" si="33"/>
        <v>0</v>
      </c>
      <c r="W192" s="17">
        <f t="shared" si="33"/>
        <v>69425</v>
      </c>
    </row>
    <row r="193" spans="1:23" s="4" customFormat="1" ht="15">
      <c r="A193" s="13"/>
      <c r="B193" s="15" t="s">
        <v>110</v>
      </c>
      <c r="C193" s="5"/>
      <c r="D193" s="5"/>
      <c r="E193" s="5"/>
      <c r="F193" s="5"/>
      <c r="G193" s="5"/>
      <c r="H193" s="5"/>
      <c r="I193" s="5">
        <f aca="true" t="shared" si="35" ref="I193:W193">I115</f>
        <v>36130</v>
      </c>
      <c r="J193" s="5">
        <f t="shared" si="35"/>
        <v>27473</v>
      </c>
      <c r="K193" s="5">
        <f>K115</f>
        <v>5000</v>
      </c>
      <c r="L193" s="5">
        <f>L115</f>
        <v>38562</v>
      </c>
      <c r="M193" s="5">
        <f t="shared" si="35"/>
        <v>107165</v>
      </c>
      <c r="N193" s="5">
        <f t="shared" si="35"/>
        <v>0</v>
      </c>
      <c r="O193" s="5">
        <f t="shared" si="35"/>
        <v>0</v>
      </c>
      <c r="P193" s="5">
        <f aca="true" t="shared" si="36" ref="P193:U193">P115</f>
        <v>0</v>
      </c>
      <c r="Q193" s="5">
        <f t="shared" si="36"/>
        <v>0</v>
      </c>
      <c r="R193" s="5">
        <f t="shared" si="36"/>
        <v>0</v>
      </c>
      <c r="S193" s="5">
        <f t="shared" si="36"/>
        <v>0</v>
      </c>
      <c r="T193" s="5">
        <f t="shared" si="36"/>
        <v>0</v>
      </c>
      <c r="U193" s="5">
        <f t="shared" si="36"/>
        <v>0</v>
      </c>
      <c r="V193" s="5">
        <f t="shared" si="35"/>
        <v>0</v>
      </c>
      <c r="W193" s="14">
        <f t="shared" si="35"/>
        <v>107165</v>
      </c>
    </row>
    <row r="194" spans="1:23" s="4" customFormat="1" ht="15">
      <c r="A194" s="13"/>
      <c r="B194" s="15" t="s">
        <v>111</v>
      </c>
      <c r="C194" s="5"/>
      <c r="D194" s="5"/>
      <c r="E194" s="5"/>
      <c r="F194" s="5"/>
      <c r="G194" s="5"/>
      <c r="H194" s="5"/>
      <c r="I194" s="5">
        <f aca="true" t="shared" si="37" ref="I194:W194">I133</f>
        <v>22060</v>
      </c>
      <c r="J194" s="5">
        <f t="shared" si="37"/>
        <v>12492</v>
      </c>
      <c r="K194" s="5">
        <f>K133</f>
        <v>0</v>
      </c>
      <c r="L194" s="5">
        <f>L133</f>
        <v>708</v>
      </c>
      <c r="M194" s="5">
        <f t="shared" si="37"/>
        <v>34552</v>
      </c>
      <c r="N194" s="5">
        <f t="shared" si="37"/>
        <v>0</v>
      </c>
      <c r="O194" s="5">
        <f t="shared" si="37"/>
        <v>0</v>
      </c>
      <c r="P194" s="5">
        <f aca="true" t="shared" si="38" ref="P194:U194">P133</f>
        <v>0</v>
      </c>
      <c r="Q194" s="5">
        <f t="shared" si="38"/>
        <v>0</v>
      </c>
      <c r="R194" s="5">
        <f t="shared" si="38"/>
        <v>0</v>
      </c>
      <c r="S194" s="5">
        <f t="shared" si="38"/>
        <v>0</v>
      </c>
      <c r="T194" s="5">
        <f t="shared" si="38"/>
        <v>0</v>
      </c>
      <c r="U194" s="5">
        <f t="shared" si="38"/>
        <v>0</v>
      </c>
      <c r="V194" s="5">
        <f t="shared" si="37"/>
        <v>0</v>
      </c>
      <c r="W194" s="14">
        <f t="shared" si="37"/>
        <v>34552</v>
      </c>
    </row>
    <row r="195" spans="1:23" s="4" customFormat="1" ht="15">
      <c r="A195" s="13"/>
      <c r="B195" s="15" t="s">
        <v>113</v>
      </c>
      <c r="C195" s="5"/>
      <c r="D195" s="5"/>
      <c r="E195" s="5"/>
      <c r="F195" s="5"/>
      <c r="G195" s="5"/>
      <c r="H195" s="5"/>
      <c r="I195" s="5">
        <f aca="true" t="shared" si="39" ref="I195:W195">I154</f>
        <v>10460</v>
      </c>
      <c r="J195" s="5">
        <f t="shared" si="39"/>
        <v>97680</v>
      </c>
      <c r="K195" s="5">
        <f>K154</f>
        <v>250000</v>
      </c>
      <c r="L195" s="5">
        <f>L154</f>
        <v>22385</v>
      </c>
      <c r="M195" s="5">
        <f t="shared" si="39"/>
        <v>130525</v>
      </c>
      <c r="N195" s="5">
        <f t="shared" si="39"/>
        <v>0</v>
      </c>
      <c r="O195" s="5">
        <f t="shared" si="39"/>
        <v>0</v>
      </c>
      <c r="P195" s="5">
        <f aca="true" t="shared" si="40" ref="P195:U195">P154</f>
        <v>0</v>
      </c>
      <c r="Q195" s="5">
        <f t="shared" si="40"/>
        <v>0</v>
      </c>
      <c r="R195" s="5">
        <f t="shared" si="40"/>
        <v>0</v>
      </c>
      <c r="S195" s="5">
        <f t="shared" si="40"/>
        <v>0</v>
      </c>
      <c r="T195" s="5">
        <f t="shared" si="40"/>
        <v>0</v>
      </c>
      <c r="U195" s="5">
        <f t="shared" si="40"/>
        <v>0</v>
      </c>
      <c r="V195" s="5">
        <f t="shared" si="39"/>
        <v>0</v>
      </c>
      <c r="W195" s="14">
        <f t="shared" si="39"/>
        <v>130525</v>
      </c>
    </row>
    <row r="196" spans="1:23" s="4" customFormat="1" ht="15">
      <c r="A196" s="13"/>
      <c r="B196" s="15" t="s">
        <v>116</v>
      </c>
      <c r="C196" s="5"/>
      <c r="D196" s="5"/>
      <c r="E196" s="5"/>
      <c r="F196" s="5"/>
      <c r="G196" s="5"/>
      <c r="H196" s="5"/>
      <c r="I196" s="5">
        <f aca="true" t="shared" si="41" ref="I196:W196">I170</f>
        <v>12060</v>
      </c>
      <c r="J196" s="5">
        <f t="shared" si="41"/>
        <v>5760</v>
      </c>
      <c r="K196" s="5">
        <f>K170</f>
        <v>0</v>
      </c>
      <c r="L196" s="5">
        <f>L170</f>
        <v>3520</v>
      </c>
      <c r="M196" s="5">
        <f t="shared" si="41"/>
        <v>19840</v>
      </c>
      <c r="N196" s="5">
        <f t="shared" si="41"/>
        <v>0</v>
      </c>
      <c r="O196" s="5">
        <f t="shared" si="41"/>
        <v>0</v>
      </c>
      <c r="P196" s="5">
        <f aca="true" t="shared" si="42" ref="P196:U196">P170</f>
        <v>0</v>
      </c>
      <c r="Q196" s="5">
        <f t="shared" si="42"/>
        <v>0</v>
      </c>
      <c r="R196" s="5">
        <f t="shared" si="42"/>
        <v>0</v>
      </c>
      <c r="S196" s="5">
        <f t="shared" si="42"/>
        <v>0</v>
      </c>
      <c r="T196" s="5">
        <f t="shared" si="42"/>
        <v>0</v>
      </c>
      <c r="U196" s="5">
        <f t="shared" si="42"/>
        <v>0</v>
      </c>
      <c r="V196" s="5">
        <f t="shared" si="41"/>
        <v>0</v>
      </c>
      <c r="W196" s="14">
        <f t="shared" si="41"/>
        <v>19840</v>
      </c>
    </row>
    <row r="197" spans="1:23" s="19" customFormat="1" ht="15">
      <c r="A197" s="18"/>
      <c r="B197" s="15" t="s">
        <v>118</v>
      </c>
      <c r="C197" s="15"/>
      <c r="D197" s="15"/>
      <c r="E197" s="15"/>
      <c r="F197" s="15"/>
      <c r="G197" s="15"/>
      <c r="H197" s="15"/>
      <c r="I197" s="26">
        <f aca="true" t="shared" si="43" ref="I197:W197">I185</f>
        <v>15460</v>
      </c>
      <c r="J197" s="26">
        <f t="shared" si="43"/>
        <v>3900</v>
      </c>
      <c r="K197" s="26">
        <f>K185</f>
        <v>0</v>
      </c>
      <c r="L197" s="26">
        <f>L185</f>
        <v>2020</v>
      </c>
      <c r="M197" s="26">
        <f t="shared" si="43"/>
        <v>21380</v>
      </c>
      <c r="N197" s="26">
        <f t="shared" si="43"/>
        <v>0</v>
      </c>
      <c r="O197" s="26">
        <f t="shared" si="43"/>
        <v>0</v>
      </c>
      <c r="P197" s="26">
        <f aca="true" t="shared" si="44" ref="P197:U197">P185</f>
        <v>0</v>
      </c>
      <c r="Q197" s="26">
        <f t="shared" si="44"/>
        <v>0</v>
      </c>
      <c r="R197" s="26">
        <f t="shared" si="44"/>
        <v>0</v>
      </c>
      <c r="S197" s="26">
        <f t="shared" si="44"/>
        <v>0</v>
      </c>
      <c r="T197" s="26">
        <f t="shared" si="44"/>
        <v>0</v>
      </c>
      <c r="U197" s="26">
        <f t="shared" si="44"/>
        <v>0</v>
      </c>
      <c r="V197" s="26">
        <f t="shared" si="43"/>
        <v>0</v>
      </c>
      <c r="W197" s="27">
        <f t="shared" si="43"/>
        <v>21380</v>
      </c>
    </row>
    <row r="198" spans="1:23" s="4" customFormat="1" ht="12.75">
      <c r="A198" s="1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14"/>
    </row>
    <row r="199" spans="1:23" s="4" customFormat="1" ht="12.75">
      <c r="A199" s="1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14"/>
    </row>
    <row r="200" spans="1:23" s="7" customFormat="1" ht="15.75">
      <c r="A200" s="20"/>
      <c r="B200" s="21" t="s">
        <v>104</v>
      </c>
      <c r="C200" s="21"/>
      <c r="D200" s="21"/>
      <c r="E200" s="21"/>
      <c r="F200" s="21"/>
      <c r="G200" s="21"/>
      <c r="H200" s="21"/>
      <c r="I200" s="21">
        <f>I32+I72+I115+I133+I154+I170+I185</f>
        <v>156675</v>
      </c>
      <c r="J200" s="21">
        <f>J32+J72+J115+J133+J154+J170+J185</f>
        <v>152225</v>
      </c>
      <c r="K200" s="21">
        <f>K32+K72+K115+K133+K154+K170+K185</f>
        <v>257000</v>
      </c>
      <c r="L200" s="21">
        <f>L32+L72+L115+L133+L154+L170+L185</f>
        <v>69195</v>
      </c>
      <c r="M200" s="21">
        <f>SUM(I200:J200)</f>
        <v>308900</v>
      </c>
      <c r="N200" s="21">
        <f>N32+N72+N115+N133+N154+N170+N185</f>
        <v>0</v>
      </c>
      <c r="O200" s="21">
        <f>O32+O72+O115+O133+O154+O170+O185</f>
        <v>0</v>
      </c>
      <c r="P200" s="21">
        <f aca="true" t="shared" si="45" ref="P200:U200">P32+P72+P115+P133+P154+P170+P185</f>
        <v>0</v>
      </c>
      <c r="Q200" s="21">
        <f t="shared" si="45"/>
        <v>0</v>
      </c>
      <c r="R200" s="21">
        <f t="shared" si="45"/>
        <v>0</v>
      </c>
      <c r="S200" s="21">
        <f t="shared" si="45"/>
        <v>0</v>
      </c>
      <c r="T200" s="21">
        <f t="shared" si="45"/>
        <v>0</v>
      </c>
      <c r="U200" s="21">
        <f t="shared" si="45"/>
        <v>0</v>
      </c>
      <c r="V200" s="21">
        <f>V32+V72+V115+V133+V154+V170+V185</f>
        <v>0</v>
      </c>
      <c r="W200" s="22">
        <f>M200-V200</f>
        <v>308900</v>
      </c>
    </row>
    <row r="201" spans="1:23" s="4" customFormat="1" ht="13.5" thickBot="1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5"/>
    </row>
  </sheetData>
  <sheetProtection/>
  <mergeCells count="7">
    <mergeCell ref="I1:P1"/>
    <mergeCell ref="A1:H4"/>
    <mergeCell ref="C6:J6"/>
    <mergeCell ref="K6:L6"/>
    <mergeCell ref="I4:P4"/>
    <mergeCell ref="I3:P3"/>
    <mergeCell ref="I2:P2"/>
  </mergeCells>
  <printOptions/>
  <pageMargins left="0.25" right="0.25" top="0.4" bottom="0.5" header="0.5" footer="0.3"/>
  <pageSetup horizontalDpi="600" verticalDpi="600" orientation="landscape" scale="83" r:id="rId2"/>
  <headerFooter alignWithMargins="0">
    <oddFooter>&amp;L&amp;"Arial,Italic"&amp;8wq-cwp7-10  •  4/12/12    &amp;C&amp;"Arial,Italic"&amp;8www.pca.state.mn.us  •  651-296-6300  •  800-657-3864  •  TTY 651-282-5332 or 800-657-3864  •  Available in alternative formats&amp;R&amp;"Arial,Italic"&amp;8Page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4"/>
  <sheetViews>
    <sheetView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:J4"/>
    </sheetView>
  </sheetViews>
  <sheetFormatPr defaultColWidth="9.140625" defaultRowHeight="12.75"/>
  <cols>
    <col min="1" max="1" width="41.8515625" style="37" customWidth="1"/>
    <col min="2" max="2" width="19.00390625" style="34" customWidth="1"/>
    <col min="3" max="3" width="9.8515625" style="34" customWidth="1"/>
    <col min="4" max="4" width="5.7109375" style="34" customWidth="1"/>
    <col min="5" max="5" width="9.421875" style="34" customWidth="1"/>
    <col min="6" max="7" width="14.8515625" style="34" bestFit="1" customWidth="1"/>
    <col min="8" max="10" width="16.140625" style="34" bestFit="1" customWidth="1"/>
    <col min="11" max="12" width="17.140625" style="37" customWidth="1"/>
    <col min="13" max="13" width="18.28125" style="37" customWidth="1"/>
    <col min="14" max="15" width="16.140625" style="37" customWidth="1"/>
    <col min="16" max="17" width="17.140625" style="37" customWidth="1"/>
    <col min="18" max="18" width="18.28125" style="37" customWidth="1"/>
    <col min="19" max="20" width="16.140625" style="37" customWidth="1"/>
    <col min="21" max="22" width="17.140625" style="37" customWidth="1"/>
    <col min="23" max="23" width="18.28125" style="37" customWidth="1"/>
    <col min="24" max="25" width="16.140625" style="37" customWidth="1"/>
    <col min="26" max="27" width="17.140625" style="37" customWidth="1"/>
    <col min="28" max="28" width="18.28125" style="37" customWidth="1"/>
    <col min="29" max="30" width="16.140625" style="37" customWidth="1"/>
    <col min="31" max="32" width="17.140625" style="37" customWidth="1"/>
    <col min="33" max="33" width="18.28125" style="37" customWidth="1"/>
    <col min="34" max="35" width="16.140625" style="37" customWidth="1"/>
    <col min="36" max="37" width="17.140625" style="37" customWidth="1"/>
    <col min="38" max="38" width="18.28125" style="37" customWidth="1"/>
    <col min="39" max="40" width="16.140625" style="37" customWidth="1"/>
    <col min="41" max="42" width="17.140625" style="37" customWidth="1"/>
    <col min="43" max="43" width="18.28125" style="37" customWidth="1"/>
    <col min="44" max="45" width="16.140625" style="37" customWidth="1"/>
    <col min="46" max="47" width="17.140625" style="37" customWidth="1"/>
    <col min="48" max="48" width="18.28125" style="37" customWidth="1"/>
    <col min="49" max="50" width="16.140625" style="37" customWidth="1"/>
    <col min="51" max="52" width="17.140625" style="37" customWidth="1"/>
    <col min="53" max="53" width="18.28125" style="37" customWidth="1"/>
    <col min="54" max="55" width="16.140625" style="37" customWidth="1"/>
    <col min="56" max="57" width="14.28125" style="37" customWidth="1"/>
    <col min="58" max="59" width="14.8515625" style="37" customWidth="1"/>
    <col min="60" max="60" width="16.140625" style="37" customWidth="1"/>
    <col min="61" max="62" width="14.57421875" style="37" bestFit="1" customWidth="1"/>
    <col min="63" max="64" width="16.140625" style="37" bestFit="1" customWidth="1"/>
    <col min="65" max="65" width="16.140625" style="37" customWidth="1"/>
    <col min="66" max="16384" width="9.140625" style="37" customWidth="1"/>
  </cols>
  <sheetData>
    <row r="1" spans="1:10" ht="28.5">
      <c r="A1" s="118"/>
      <c r="B1" s="118"/>
      <c r="C1" s="122" t="s">
        <v>278</v>
      </c>
      <c r="D1" s="122"/>
      <c r="E1" s="122"/>
      <c r="F1" s="122"/>
      <c r="G1" s="122"/>
      <c r="H1" s="122"/>
      <c r="I1" s="122"/>
      <c r="J1" s="122"/>
    </row>
    <row r="2" spans="1:10" ht="18.75">
      <c r="A2" s="118"/>
      <c r="B2" s="118"/>
      <c r="C2" s="121" t="s">
        <v>261</v>
      </c>
      <c r="D2" s="121"/>
      <c r="E2" s="121"/>
      <c r="F2" s="121"/>
      <c r="G2" s="121"/>
      <c r="H2" s="121"/>
      <c r="I2" s="121"/>
      <c r="J2" s="121"/>
    </row>
    <row r="3" spans="1:10" ht="15">
      <c r="A3" s="118"/>
      <c r="B3" s="118"/>
      <c r="C3" s="120" t="s">
        <v>262</v>
      </c>
      <c r="D3" s="120"/>
      <c r="E3" s="120"/>
      <c r="F3" s="120"/>
      <c r="G3" s="120"/>
      <c r="H3" s="120"/>
      <c r="I3" s="120"/>
      <c r="J3" s="120"/>
    </row>
    <row r="4" spans="1:10" ht="12.75">
      <c r="A4" s="118"/>
      <c r="B4" s="118"/>
      <c r="C4" s="119" t="s">
        <v>265</v>
      </c>
      <c r="D4" s="119"/>
      <c r="E4" s="119"/>
      <c r="F4" s="119"/>
      <c r="G4" s="119"/>
      <c r="H4" s="119"/>
      <c r="I4" s="119"/>
      <c r="J4" s="119"/>
    </row>
    <row r="5" ht="13.5" thickBot="1"/>
    <row r="6" spans="1:65" ht="15.75">
      <c r="A6" s="33" t="s">
        <v>141</v>
      </c>
      <c r="F6" s="34" t="s">
        <v>217</v>
      </c>
      <c r="G6" s="34" t="s">
        <v>218</v>
      </c>
      <c r="H6" s="34" t="s">
        <v>219</v>
      </c>
      <c r="I6" s="34" t="s">
        <v>220</v>
      </c>
      <c r="J6" s="34" t="s">
        <v>230</v>
      </c>
      <c r="K6" s="35" t="s">
        <v>142</v>
      </c>
      <c r="L6" s="35" t="s">
        <v>143</v>
      </c>
      <c r="M6" s="35" t="s">
        <v>144</v>
      </c>
      <c r="N6" s="96" t="s">
        <v>207</v>
      </c>
      <c r="O6" s="89" t="s">
        <v>231</v>
      </c>
      <c r="P6" s="96" t="s">
        <v>145</v>
      </c>
      <c r="Q6" s="96" t="s">
        <v>146</v>
      </c>
      <c r="R6" s="96" t="s">
        <v>147</v>
      </c>
      <c r="S6" s="96" t="s">
        <v>209</v>
      </c>
      <c r="T6" s="89" t="s">
        <v>232</v>
      </c>
      <c r="U6" s="35" t="s">
        <v>148</v>
      </c>
      <c r="V6" s="96" t="s">
        <v>233</v>
      </c>
      <c r="W6" s="97" t="s">
        <v>149</v>
      </c>
      <c r="X6" s="97" t="s">
        <v>210</v>
      </c>
      <c r="Y6" s="89" t="s">
        <v>234</v>
      </c>
      <c r="Z6" s="35" t="s">
        <v>150</v>
      </c>
      <c r="AA6" s="35" t="s">
        <v>151</v>
      </c>
      <c r="AB6" s="35" t="s">
        <v>152</v>
      </c>
      <c r="AC6" s="97" t="s">
        <v>211</v>
      </c>
      <c r="AD6" s="89" t="s">
        <v>235</v>
      </c>
      <c r="AE6" s="35" t="s">
        <v>153</v>
      </c>
      <c r="AF6" s="35" t="s">
        <v>154</v>
      </c>
      <c r="AG6" s="35" t="s">
        <v>155</v>
      </c>
      <c r="AH6" s="97" t="s">
        <v>212</v>
      </c>
      <c r="AI6" s="89" t="s">
        <v>236</v>
      </c>
      <c r="AJ6" s="35" t="s">
        <v>156</v>
      </c>
      <c r="AK6" s="35" t="s">
        <v>157</v>
      </c>
      <c r="AL6" s="35" t="s">
        <v>158</v>
      </c>
      <c r="AM6" s="97" t="s">
        <v>213</v>
      </c>
      <c r="AN6" s="89" t="s">
        <v>237</v>
      </c>
      <c r="AO6" s="35" t="s">
        <v>159</v>
      </c>
      <c r="AP6" s="35" t="s">
        <v>160</v>
      </c>
      <c r="AQ6" s="35" t="s">
        <v>161</v>
      </c>
      <c r="AR6" s="97" t="s">
        <v>238</v>
      </c>
      <c r="AS6" s="89" t="s">
        <v>253</v>
      </c>
      <c r="AT6" s="35" t="s">
        <v>162</v>
      </c>
      <c r="AU6" s="35" t="s">
        <v>163</v>
      </c>
      <c r="AV6" s="35" t="s">
        <v>164</v>
      </c>
      <c r="AW6" s="97" t="s">
        <v>214</v>
      </c>
      <c r="AX6" s="89" t="s">
        <v>239</v>
      </c>
      <c r="AY6" s="96" t="s">
        <v>240</v>
      </c>
      <c r="AZ6" s="96" t="s">
        <v>241</v>
      </c>
      <c r="BA6" s="96" t="s">
        <v>242</v>
      </c>
      <c r="BB6" s="96" t="s">
        <v>243</v>
      </c>
      <c r="BC6" s="96" t="s">
        <v>244</v>
      </c>
      <c r="BD6" s="35" t="s">
        <v>165</v>
      </c>
      <c r="BE6" s="35" t="s">
        <v>166</v>
      </c>
      <c r="BF6" s="35" t="s">
        <v>167</v>
      </c>
      <c r="BG6" s="89" t="s">
        <v>215</v>
      </c>
      <c r="BH6" s="89" t="s">
        <v>254</v>
      </c>
      <c r="BI6" s="36" t="s">
        <v>168</v>
      </c>
      <c r="BJ6" s="36" t="s">
        <v>169</v>
      </c>
      <c r="BK6" s="36" t="s">
        <v>170</v>
      </c>
      <c r="BL6" s="94" t="s">
        <v>216</v>
      </c>
      <c r="BM6" s="94" t="s">
        <v>252</v>
      </c>
    </row>
    <row r="7" spans="1:65" ht="15.75">
      <c r="A7" s="33" t="s">
        <v>171</v>
      </c>
      <c r="K7" s="88" t="s">
        <v>120</v>
      </c>
      <c r="L7" s="88" t="s">
        <v>120</v>
      </c>
      <c r="M7" s="88" t="s">
        <v>120</v>
      </c>
      <c r="N7" s="88" t="s">
        <v>120</v>
      </c>
      <c r="O7" s="90" t="s">
        <v>120</v>
      </c>
      <c r="P7" s="88" t="s">
        <v>120</v>
      </c>
      <c r="Q7" s="88" t="s">
        <v>120</v>
      </c>
      <c r="R7" s="88" t="s">
        <v>120</v>
      </c>
      <c r="S7" s="88" t="s">
        <v>120</v>
      </c>
      <c r="T7" s="90" t="s">
        <v>120</v>
      </c>
      <c r="U7" s="88" t="s">
        <v>123</v>
      </c>
      <c r="V7" s="88" t="s">
        <v>123</v>
      </c>
      <c r="W7" s="88" t="s">
        <v>123</v>
      </c>
      <c r="X7" s="88" t="s">
        <v>123</v>
      </c>
      <c r="Y7" s="90" t="s">
        <v>123</v>
      </c>
      <c r="Z7" s="88" t="s">
        <v>123</v>
      </c>
      <c r="AA7" s="88" t="s">
        <v>123</v>
      </c>
      <c r="AB7" s="88" t="s">
        <v>123</v>
      </c>
      <c r="AC7" s="88" t="s">
        <v>123</v>
      </c>
      <c r="AD7" s="90" t="s">
        <v>123</v>
      </c>
      <c r="AE7" s="88" t="s">
        <v>124</v>
      </c>
      <c r="AF7" s="88" t="s">
        <v>124</v>
      </c>
      <c r="AG7" s="88" t="s">
        <v>124</v>
      </c>
      <c r="AH7" s="88" t="s">
        <v>124</v>
      </c>
      <c r="AI7" s="90" t="s">
        <v>124</v>
      </c>
      <c r="AJ7" s="88" t="s">
        <v>124</v>
      </c>
      <c r="AK7" s="88" t="s">
        <v>124</v>
      </c>
      <c r="AL7" s="88" t="s">
        <v>124</v>
      </c>
      <c r="AM7" s="88" t="s">
        <v>124</v>
      </c>
      <c r="AN7" s="90" t="s">
        <v>124</v>
      </c>
      <c r="AO7" s="88" t="s">
        <v>125</v>
      </c>
      <c r="AP7" s="88" t="s">
        <v>125</v>
      </c>
      <c r="AQ7" s="88" t="s">
        <v>125</v>
      </c>
      <c r="AR7" s="88" t="s">
        <v>125</v>
      </c>
      <c r="AS7" s="90" t="s">
        <v>125</v>
      </c>
      <c r="AT7" s="88" t="s">
        <v>125</v>
      </c>
      <c r="AU7" s="88" t="s">
        <v>125</v>
      </c>
      <c r="AV7" s="88" t="s">
        <v>125</v>
      </c>
      <c r="AW7" s="88" t="s">
        <v>125</v>
      </c>
      <c r="AX7" s="90" t="s">
        <v>125</v>
      </c>
      <c r="AY7" s="88" t="s">
        <v>206</v>
      </c>
      <c r="AZ7" s="88" t="s">
        <v>206</v>
      </c>
      <c r="BA7" s="88" t="s">
        <v>206</v>
      </c>
      <c r="BB7" s="88" t="s">
        <v>206</v>
      </c>
      <c r="BC7" s="90" t="s">
        <v>206</v>
      </c>
      <c r="BD7" s="38" t="s">
        <v>29</v>
      </c>
      <c r="BE7" s="38" t="s">
        <v>29</v>
      </c>
      <c r="BF7" s="38" t="s">
        <v>29</v>
      </c>
      <c r="BG7" s="38" t="s">
        <v>29</v>
      </c>
      <c r="BH7" s="41" t="s">
        <v>29</v>
      </c>
      <c r="BI7" s="39" t="s">
        <v>172</v>
      </c>
      <c r="BJ7" s="39" t="s">
        <v>172</v>
      </c>
      <c r="BK7" s="39" t="s">
        <v>172</v>
      </c>
      <c r="BL7" s="39" t="s">
        <v>172</v>
      </c>
      <c r="BM7" s="42" t="s">
        <v>172</v>
      </c>
    </row>
    <row r="8" spans="1:65" ht="15.75">
      <c r="A8" s="33" t="s">
        <v>228</v>
      </c>
      <c r="G8" s="40" t="s">
        <v>43</v>
      </c>
      <c r="H8" s="40" t="s">
        <v>41</v>
      </c>
      <c r="I8" s="40" t="s">
        <v>178</v>
      </c>
      <c r="J8" s="40" t="s">
        <v>30</v>
      </c>
      <c r="K8" s="38" t="s">
        <v>121</v>
      </c>
      <c r="L8" s="38" t="s">
        <v>121</v>
      </c>
      <c r="M8" s="38" t="s">
        <v>121</v>
      </c>
      <c r="N8" s="38" t="s">
        <v>121</v>
      </c>
      <c r="O8" s="41" t="s">
        <v>121</v>
      </c>
      <c r="P8" s="38" t="s">
        <v>122</v>
      </c>
      <c r="Q8" s="38" t="s">
        <v>122</v>
      </c>
      <c r="R8" s="38" t="s">
        <v>122</v>
      </c>
      <c r="S8" s="38" t="s">
        <v>122</v>
      </c>
      <c r="T8" s="41" t="s">
        <v>122</v>
      </c>
      <c r="U8" s="38" t="s">
        <v>121</v>
      </c>
      <c r="V8" s="38" t="s">
        <v>121</v>
      </c>
      <c r="W8" s="38" t="s">
        <v>121</v>
      </c>
      <c r="X8" s="38" t="s">
        <v>121</v>
      </c>
      <c r="Y8" s="41" t="s">
        <v>121</v>
      </c>
      <c r="Z8" s="38" t="s">
        <v>122</v>
      </c>
      <c r="AA8" s="38" t="s">
        <v>122</v>
      </c>
      <c r="AB8" s="38" t="s">
        <v>122</v>
      </c>
      <c r="AC8" s="38" t="s">
        <v>122</v>
      </c>
      <c r="AD8" s="41" t="s">
        <v>122</v>
      </c>
      <c r="AE8" s="38" t="s">
        <v>121</v>
      </c>
      <c r="AF8" s="38" t="s">
        <v>121</v>
      </c>
      <c r="AG8" s="38" t="s">
        <v>121</v>
      </c>
      <c r="AH8" s="38" t="s">
        <v>121</v>
      </c>
      <c r="AI8" s="41" t="s">
        <v>121</v>
      </c>
      <c r="AJ8" s="38" t="s">
        <v>122</v>
      </c>
      <c r="AK8" s="38" t="s">
        <v>122</v>
      </c>
      <c r="AL8" s="38" t="s">
        <v>122</v>
      </c>
      <c r="AM8" s="38" t="s">
        <v>122</v>
      </c>
      <c r="AN8" s="41" t="s">
        <v>122</v>
      </c>
      <c r="AO8" s="38" t="s">
        <v>121</v>
      </c>
      <c r="AP8" s="38" t="s">
        <v>121</v>
      </c>
      <c r="AQ8" s="38" t="s">
        <v>121</v>
      </c>
      <c r="AR8" s="38" t="s">
        <v>121</v>
      </c>
      <c r="AS8" s="41" t="s">
        <v>121</v>
      </c>
      <c r="AT8" s="38" t="s">
        <v>122</v>
      </c>
      <c r="AU8" s="38" t="s">
        <v>122</v>
      </c>
      <c r="AV8" s="38" t="s">
        <v>122</v>
      </c>
      <c r="AW8" s="38" t="s">
        <v>122</v>
      </c>
      <c r="AX8" s="41" t="s">
        <v>122</v>
      </c>
      <c r="AY8" s="38" t="s">
        <v>121</v>
      </c>
      <c r="AZ8" s="38" t="s">
        <v>121</v>
      </c>
      <c r="BA8" s="38" t="s">
        <v>121</v>
      </c>
      <c r="BB8" s="38" t="s">
        <v>121</v>
      </c>
      <c r="BC8" s="41" t="s">
        <v>121</v>
      </c>
      <c r="BD8" s="41" t="s">
        <v>173</v>
      </c>
      <c r="BE8" s="41" t="s">
        <v>245</v>
      </c>
      <c r="BF8" s="41" t="s">
        <v>174</v>
      </c>
      <c r="BG8" s="41" t="s">
        <v>175</v>
      </c>
      <c r="BH8" s="41" t="s">
        <v>208</v>
      </c>
      <c r="BI8" s="42" t="s">
        <v>173</v>
      </c>
      <c r="BJ8" s="41" t="s">
        <v>245</v>
      </c>
      <c r="BK8" s="42" t="s">
        <v>174</v>
      </c>
      <c r="BL8" s="42" t="s">
        <v>175</v>
      </c>
      <c r="BM8" s="42" t="s">
        <v>29</v>
      </c>
    </row>
    <row r="9" spans="1:65" ht="15.75">
      <c r="A9" s="33" t="s">
        <v>255</v>
      </c>
      <c r="B9" s="40" t="s">
        <v>31</v>
      </c>
      <c r="C9" s="43" t="s">
        <v>176</v>
      </c>
      <c r="D9" s="40" t="s">
        <v>177</v>
      </c>
      <c r="E9" s="43" t="s">
        <v>32</v>
      </c>
      <c r="F9" s="40" t="s">
        <v>173</v>
      </c>
      <c r="G9" s="66" t="s">
        <v>35</v>
      </c>
      <c r="H9" s="66" t="s">
        <v>35</v>
      </c>
      <c r="I9" s="66" t="s">
        <v>225</v>
      </c>
      <c r="J9" s="40" t="s">
        <v>36</v>
      </c>
      <c r="K9" s="41" t="s">
        <v>179</v>
      </c>
      <c r="L9" s="41" t="s">
        <v>229</v>
      </c>
      <c r="M9" s="41" t="s">
        <v>180</v>
      </c>
      <c r="N9" s="41" t="s">
        <v>181</v>
      </c>
      <c r="O9" s="41" t="s">
        <v>208</v>
      </c>
      <c r="P9" s="41" t="s">
        <v>179</v>
      </c>
      <c r="Q9" s="41" t="s">
        <v>229</v>
      </c>
      <c r="R9" s="41" t="s">
        <v>180</v>
      </c>
      <c r="S9" s="41" t="s">
        <v>181</v>
      </c>
      <c r="T9" s="41" t="s">
        <v>208</v>
      </c>
      <c r="U9" s="41" t="s">
        <v>179</v>
      </c>
      <c r="V9" s="41" t="s">
        <v>229</v>
      </c>
      <c r="W9" s="41" t="s">
        <v>180</v>
      </c>
      <c r="X9" s="41" t="s">
        <v>181</v>
      </c>
      <c r="Y9" s="41" t="s">
        <v>208</v>
      </c>
      <c r="Z9" s="41" t="s">
        <v>179</v>
      </c>
      <c r="AA9" s="41" t="s">
        <v>229</v>
      </c>
      <c r="AB9" s="41" t="s">
        <v>180</v>
      </c>
      <c r="AC9" s="41" t="s">
        <v>181</v>
      </c>
      <c r="AD9" s="41" t="s">
        <v>208</v>
      </c>
      <c r="AE9" s="41" t="s">
        <v>179</v>
      </c>
      <c r="AF9" s="41" t="s">
        <v>229</v>
      </c>
      <c r="AG9" s="41" t="s">
        <v>180</v>
      </c>
      <c r="AH9" s="41" t="s">
        <v>181</v>
      </c>
      <c r="AI9" s="41" t="s">
        <v>208</v>
      </c>
      <c r="AJ9" s="41" t="s">
        <v>179</v>
      </c>
      <c r="AK9" s="41" t="s">
        <v>229</v>
      </c>
      <c r="AL9" s="41" t="s">
        <v>180</v>
      </c>
      <c r="AM9" s="41" t="s">
        <v>181</v>
      </c>
      <c r="AN9" s="41" t="s">
        <v>208</v>
      </c>
      <c r="AO9" s="41" t="s">
        <v>179</v>
      </c>
      <c r="AP9" s="41" t="s">
        <v>229</v>
      </c>
      <c r="AQ9" s="41" t="s">
        <v>180</v>
      </c>
      <c r="AR9" s="41" t="s">
        <v>181</v>
      </c>
      <c r="AS9" s="41" t="s">
        <v>208</v>
      </c>
      <c r="AT9" s="41" t="s">
        <v>179</v>
      </c>
      <c r="AU9" s="41" t="s">
        <v>229</v>
      </c>
      <c r="AV9" s="41" t="s">
        <v>180</v>
      </c>
      <c r="AW9" s="41" t="s">
        <v>181</v>
      </c>
      <c r="AX9" s="41" t="s">
        <v>208</v>
      </c>
      <c r="AY9" s="41" t="s">
        <v>179</v>
      </c>
      <c r="AZ9" s="41" t="s">
        <v>229</v>
      </c>
      <c r="BA9" s="41" t="s">
        <v>180</v>
      </c>
      <c r="BB9" s="41" t="s">
        <v>181</v>
      </c>
      <c r="BC9" s="41" t="s">
        <v>208</v>
      </c>
      <c r="BD9" s="98" t="s">
        <v>246</v>
      </c>
      <c r="BE9" s="98" t="s">
        <v>247</v>
      </c>
      <c r="BF9" s="98" t="s">
        <v>248</v>
      </c>
      <c r="BG9" s="98" t="s">
        <v>249</v>
      </c>
      <c r="BH9" s="98" t="s">
        <v>250</v>
      </c>
      <c r="BI9" s="93" t="s">
        <v>221</v>
      </c>
      <c r="BJ9" s="93" t="s">
        <v>222</v>
      </c>
      <c r="BK9" s="93" t="s">
        <v>223</v>
      </c>
      <c r="BL9" s="93" t="s">
        <v>224</v>
      </c>
      <c r="BM9" s="93" t="s">
        <v>251</v>
      </c>
    </row>
    <row r="10" spans="2:65" ht="15.75" thickBot="1">
      <c r="B10" s="44"/>
      <c r="C10" s="44"/>
      <c r="D10" s="44"/>
      <c r="E10" s="45"/>
      <c r="F10" s="45"/>
      <c r="G10" s="45"/>
      <c r="H10" s="45"/>
      <c r="I10" s="45"/>
      <c r="J10" s="45"/>
      <c r="K10" s="46"/>
      <c r="L10" s="95" t="s">
        <v>28</v>
      </c>
      <c r="M10" s="46"/>
      <c r="N10" s="46"/>
      <c r="O10" s="46"/>
      <c r="P10" s="46"/>
      <c r="Q10" s="95" t="s">
        <v>28</v>
      </c>
      <c r="R10" s="46"/>
      <c r="S10" s="46"/>
      <c r="T10" s="46"/>
      <c r="U10" s="46"/>
      <c r="V10" s="95" t="s">
        <v>28</v>
      </c>
      <c r="W10" s="46"/>
      <c r="X10" s="46"/>
      <c r="Y10" s="46"/>
      <c r="Z10" s="46"/>
      <c r="AA10" s="95" t="s">
        <v>28</v>
      </c>
      <c r="AB10" s="46"/>
      <c r="AC10" s="46"/>
      <c r="AD10" s="46"/>
      <c r="AE10" s="46"/>
      <c r="AF10" s="95" t="s">
        <v>28</v>
      </c>
      <c r="AG10" s="46"/>
      <c r="AH10" s="46"/>
      <c r="AI10" s="46"/>
      <c r="AJ10" s="46"/>
      <c r="AK10" s="95" t="s">
        <v>28</v>
      </c>
      <c r="AL10" s="46"/>
      <c r="AM10" s="46"/>
      <c r="AN10" s="46"/>
      <c r="AO10" s="46"/>
      <c r="AP10" s="95" t="s">
        <v>28</v>
      </c>
      <c r="AQ10" s="46"/>
      <c r="AR10" s="46"/>
      <c r="AS10" s="46"/>
      <c r="AT10" s="46"/>
      <c r="AU10" s="95" t="s">
        <v>28</v>
      </c>
      <c r="AV10" s="46"/>
      <c r="AW10" s="46"/>
      <c r="AX10" s="46"/>
      <c r="AY10" s="46"/>
      <c r="AZ10" s="95" t="s">
        <v>28</v>
      </c>
      <c r="BA10" s="46"/>
      <c r="BB10" s="46"/>
      <c r="BC10" s="46"/>
      <c r="BD10" s="46"/>
      <c r="BE10" s="46"/>
      <c r="BF10" s="46"/>
      <c r="BG10" s="46"/>
      <c r="BH10" s="46"/>
      <c r="BI10" s="47"/>
      <c r="BJ10" s="47"/>
      <c r="BK10" s="47"/>
      <c r="BL10" s="47"/>
      <c r="BM10" s="47"/>
    </row>
    <row r="11" spans="1:65" ht="13.5" customHeight="1">
      <c r="A11" s="48" t="s">
        <v>256</v>
      </c>
      <c r="B11" s="45"/>
      <c r="C11" s="45"/>
      <c r="D11" s="45"/>
      <c r="E11" s="49"/>
      <c r="F11" s="49"/>
      <c r="G11" s="49"/>
      <c r="H11" s="49"/>
      <c r="I11" s="49"/>
      <c r="J11" s="49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</row>
    <row r="12" spans="1:65" ht="12.75">
      <c r="A12" s="51" t="s">
        <v>182</v>
      </c>
      <c r="B12" s="51" t="s">
        <v>183</v>
      </c>
      <c r="C12" s="52">
        <v>28</v>
      </c>
      <c r="D12" s="45" t="s">
        <v>48</v>
      </c>
      <c r="E12" s="49">
        <v>190</v>
      </c>
      <c r="F12" s="49"/>
      <c r="G12" s="53"/>
      <c r="H12" s="53">
        <f>SUM(C12*E12)</f>
        <v>5320</v>
      </c>
      <c r="I12" s="53"/>
      <c r="J12" s="53">
        <f aca="true" t="shared" si="0" ref="J12:J20">SUM(F12:I12)</f>
        <v>5320</v>
      </c>
      <c r="K12" s="50">
        <v>0</v>
      </c>
      <c r="L12" s="50">
        <v>0</v>
      </c>
      <c r="M12" s="50">
        <v>0</v>
      </c>
      <c r="N12" s="50">
        <v>0</v>
      </c>
      <c r="O12" s="50">
        <f>K12+L12+M12+N12</f>
        <v>0</v>
      </c>
      <c r="P12" s="50">
        <v>0</v>
      </c>
      <c r="Q12" s="50">
        <v>0</v>
      </c>
      <c r="R12" s="50">
        <v>0</v>
      </c>
      <c r="S12" s="50">
        <v>0</v>
      </c>
      <c r="T12" s="50">
        <f>P12+Q12+R12+S12</f>
        <v>0</v>
      </c>
      <c r="U12" s="50">
        <v>0</v>
      </c>
      <c r="V12" s="50">
        <v>0</v>
      </c>
      <c r="W12" s="50">
        <v>0</v>
      </c>
      <c r="X12" s="50">
        <v>0</v>
      </c>
      <c r="Y12" s="50">
        <f>U12+V12+W12+X12</f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f>Z12+AA12+AB12+AC12</f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f>AE12+AF12+AG12+AH12</f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f>AJ12+AK12+AL12+AM12</f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f>AO12+AP12+AQ12+AR12</f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f>AT12+AU12+AV12+AW12</f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f>AY12+AZ12+BA12+BB12</f>
        <v>0</v>
      </c>
      <c r="BD12" s="50">
        <f>SUM(K12++P12+U12+Z12+AE12+AJ12+AO12+AT12+AY12)</f>
        <v>0</v>
      </c>
      <c r="BE12" s="50">
        <f aca="true" t="shared" si="1" ref="BE12:BH14">SUM(L12++Q12+V12+AA12+AF12+AK12+AP12+AU12+AZ12)</f>
        <v>0</v>
      </c>
      <c r="BF12" s="50">
        <f t="shared" si="1"/>
        <v>0</v>
      </c>
      <c r="BG12" s="50">
        <f t="shared" si="1"/>
        <v>0</v>
      </c>
      <c r="BH12" s="50">
        <f t="shared" si="1"/>
        <v>0</v>
      </c>
      <c r="BI12" s="50">
        <f aca="true" t="shared" si="2" ref="BI12:BI20">F12-BD12</f>
        <v>0</v>
      </c>
      <c r="BJ12" s="50">
        <f aca="true" t="shared" si="3" ref="BJ12:BJ20">G12-BE12</f>
        <v>0</v>
      </c>
      <c r="BK12" s="50">
        <f aca="true" t="shared" si="4" ref="BK12:BK20">H12-BF12</f>
        <v>5320</v>
      </c>
      <c r="BL12" s="50">
        <f aca="true" t="shared" si="5" ref="BL12:BL20">I12-BG12</f>
        <v>0</v>
      </c>
      <c r="BM12" s="50">
        <f>BI12+BJ12+BK12+BL12</f>
        <v>5320</v>
      </c>
    </row>
    <row r="13" spans="1:65" ht="12.75">
      <c r="A13" s="51"/>
      <c r="B13" s="51" t="s">
        <v>53</v>
      </c>
      <c r="C13" s="52">
        <v>0.38</v>
      </c>
      <c r="D13" s="45" t="s">
        <v>184</v>
      </c>
      <c r="E13" s="49">
        <v>900</v>
      </c>
      <c r="F13" s="49"/>
      <c r="G13" s="53"/>
      <c r="H13" s="53">
        <f>SUM(C13*E13)</f>
        <v>342</v>
      </c>
      <c r="I13" s="53"/>
      <c r="J13" s="53">
        <f t="shared" si="0"/>
        <v>342</v>
      </c>
      <c r="K13" s="50">
        <v>0</v>
      </c>
      <c r="L13" s="50">
        <v>0</v>
      </c>
      <c r="M13" s="50">
        <v>0</v>
      </c>
      <c r="N13" s="50">
        <v>0</v>
      </c>
      <c r="O13" s="50">
        <f>K13+L13+M13+N13</f>
        <v>0</v>
      </c>
      <c r="P13" s="50">
        <v>0</v>
      </c>
      <c r="Q13" s="50">
        <v>0</v>
      </c>
      <c r="R13" s="50">
        <v>0</v>
      </c>
      <c r="S13" s="50">
        <v>0</v>
      </c>
      <c r="T13" s="50">
        <f>P13+Q13+R13+S13</f>
        <v>0</v>
      </c>
      <c r="U13" s="50">
        <v>0</v>
      </c>
      <c r="V13" s="50">
        <v>0</v>
      </c>
      <c r="W13" s="50">
        <v>0</v>
      </c>
      <c r="X13" s="50">
        <v>0</v>
      </c>
      <c r="Y13" s="50">
        <f>U13+V13+W13+X13</f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f>Z13+AA13+AB13+AC13</f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f>AE13+AF13+AG13+AH13</f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f>AJ13+AK13+AL13+AM13</f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f>AO13+AP13+AQ13+AR13</f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f>AT13+AU13+AV13+AW13</f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f>AY13+AZ13+BA13+BB13</f>
        <v>0</v>
      </c>
      <c r="BD13" s="50">
        <f>SUM(K13++P13+U13+Z13+AE13+AJ13+AO13+AT13+AY13)</f>
        <v>0</v>
      </c>
      <c r="BE13" s="50">
        <f t="shared" si="1"/>
        <v>0</v>
      </c>
      <c r="BF13" s="50">
        <f t="shared" si="1"/>
        <v>0</v>
      </c>
      <c r="BG13" s="50">
        <f t="shared" si="1"/>
        <v>0</v>
      </c>
      <c r="BH13" s="50">
        <f t="shared" si="1"/>
        <v>0</v>
      </c>
      <c r="BI13" s="50">
        <f t="shared" si="2"/>
        <v>0</v>
      </c>
      <c r="BJ13" s="50">
        <f t="shared" si="3"/>
        <v>0</v>
      </c>
      <c r="BK13" s="50">
        <f t="shared" si="4"/>
        <v>342</v>
      </c>
      <c r="BL13" s="50">
        <f t="shared" si="5"/>
        <v>0</v>
      </c>
      <c r="BM13" s="50">
        <f aca="true" t="shared" si="6" ref="BM13:BM20">BI13+BJ13+BK13+BL13</f>
        <v>342</v>
      </c>
    </row>
    <row r="14" spans="1:65" ht="12.75">
      <c r="A14" s="51" t="s">
        <v>185</v>
      </c>
      <c r="B14" s="51"/>
      <c r="C14" s="52"/>
      <c r="D14" s="45"/>
      <c r="E14" s="49"/>
      <c r="F14" s="49"/>
      <c r="G14" s="53"/>
      <c r="H14" s="53">
        <v>375000</v>
      </c>
      <c r="I14" s="53"/>
      <c r="J14" s="53">
        <f t="shared" si="0"/>
        <v>375000</v>
      </c>
      <c r="K14" s="50">
        <v>0</v>
      </c>
      <c r="L14" s="50">
        <v>0</v>
      </c>
      <c r="M14" s="50">
        <v>0</v>
      </c>
      <c r="N14" s="50">
        <v>0</v>
      </c>
      <c r="O14" s="50">
        <f>K14+L14+M14+N14</f>
        <v>0</v>
      </c>
      <c r="P14" s="50">
        <v>0</v>
      </c>
      <c r="Q14" s="50">
        <v>0</v>
      </c>
      <c r="R14" s="50">
        <v>0</v>
      </c>
      <c r="S14" s="50">
        <v>0</v>
      </c>
      <c r="T14" s="50">
        <f>P14+Q14+R14+S14</f>
        <v>0</v>
      </c>
      <c r="U14" s="50">
        <v>0</v>
      </c>
      <c r="V14" s="50">
        <v>0</v>
      </c>
      <c r="W14" s="50">
        <v>0</v>
      </c>
      <c r="X14" s="50">
        <v>0</v>
      </c>
      <c r="Y14" s="50">
        <f>U14+V14+W14+X14</f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f>Z14+AA14+AB14+AC14</f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f>AE14+AF14+AG14+AH14</f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f>AJ14+AK14+AL14+AM14</f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f>AO14+AP14+AQ14+AR14</f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f>AT14+AU14+AV14+AW14</f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f>AY14+AZ14+BA14+BB14</f>
        <v>0</v>
      </c>
      <c r="BD14" s="50">
        <f>SUM(K14++P14+U14+Z14+AE14+AJ14+AO14+AT14+AY14)</f>
        <v>0</v>
      </c>
      <c r="BE14" s="50">
        <f t="shared" si="1"/>
        <v>0</v>
      </c>
      <c r="BF14" s="50">
        <f t="shared" si="1"/>
        <v>0</v>
      </c>
      <c r="BG14" s="50">
        <f t="shared" si="1"/>
        <v>0</v>
      </c>
      <c r="BH14" s="50">
        <f t="shared" si="1"/>
        <v>0</v>
      </c>
      <c r="BI14" s="50">
        <f t="shared" si="2"/>
        <v>0</v>
      </c>
      <c r="BJ14" s="50">
        <f t="shared" si="3"/>
        <v>0</v>
      </c>
      <c r="BK14" s="50">
        <f t="shared" si="4"/>
        <v>375000</v>
      </c>
      <c r="BL14" s="50">
        <f t="shared" si="5"/>
        <v>0</v>
      </c>
      <c r="BM14" s="50">
        <f t="shared" si="6"/>
        <v>375000</v>
      </c>
    </row>
    <row r="15" spans="1:65" ht="12.75">
      <c r="A15" s="51" t="s">
        <v>186</v>
      </c>
      <c r="B15" s="51" t="s">
        <v>70</v>
      </c>
      <c r="C15" s="52">
        <v>21</v>
      </c>
      <c r="D15" s="45" t="s">
        <v>48</v>
      </c>
      <c r="E15" s="49">
        <v>50</v>
      </c>
      <c r="F15" s="49"/>
      <c r="G15" s="53"/>
      <c r="H15" s="53">
        <f>SUM(C15*E15)</f>
        <v>1050</v>
      </c>
      <c r="I15" s="53"/>
      <c r="J15" s="53">
        <f t="shared" si="0"/>
        <v>1050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>
        <f t="shared" si="2"/>
        <v>0</v>
      </c>
      <c r="BJ15" s="50">
        <f t="shared" si="3"/>
        <v>0</v>
      </c>
      <c r="BK15" s="50">
        <f t="shared" si="4"/>
        <v>1050</v>
      </c>
      <c r="BL15" s="50">
        <f t="shared" si="5"/>
        <v>0</v>
      </c>
      <c r="BM15" s="50">
        <f t="shared" si="6"/>
        <v>1050</v>
      </c>
    </row>
    <row r="16" spans="1:65" ht="12.75">
      <c r="A16" s="54"/>
      <c r="B16" s="51" t="s">
        <v>53</v>
      </c>
      <c r="C16" s="52">
        <v>0.38</v>
      </c>
      <c r="D16" s="45" t="s">
        <v>184</v>
      </c>
      <c r="E16" s="49">
        <v>150</v>
      </c>
      <c r="F16" s="49"/>
      <c r="G16" s="53"/>
      <c r="H16" s="53">
        <f>SUM(C16*E16)</f>
        <v>57</v>
      </c>
      <c r="I16" s="53"/>
      <c r="J16" s="53">
        <f t="shared" si="0"/>
        <v>57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>
        <f t="shared" si="2"/>
        <v>0</v>
      </c>
      <c r="BJ16" s="50">
        <f t="shared" si="3"/>
        <v>0</v>
      </c>
      <c r="BK16" s="50">
        <f t="shared" si="4"/>
        <v>57</v>
      </c>
      <c r="BL16" s="50">
        <f t="shared" si="5"/>
        <v>0</v>
      </c>
      <c r="BM16" s="50">
        <f t="shared" si="6"/>
        <v>57</v>
      </c>
    </row>
    <row r="17" spans="1:65" ht="12.75">
      <c r="A17" s="54"/>
      <c r="B17" s="51" t="s">
        <v>187</v>
      </c>
      <c r="C17" s="52">
        <v>32</v>
      </c>
      <c r="D17" s="45" t="s">
        <v>48</v>
      </c>
      <c r="E17" s="49">
        <v>90</v>
      </c>
      <c r="F17" s="49"/>
      <c r="G17" s="53"/>
      <c r="H17" s="53">
        <f>(C17*E17)</f>
        <v>2880</v>
      </c>
      <c r="I17" s="53"/>
      <c r="J17" s="53">
        <f t="shared" si="0"/>
        <v>2880</v>
      </c>
      <c r="K17" s="50">
        <v>0</v>
      </c>
      <c r="L17" s="50">
        <v>0</v>
      </c>
      <c r="M17" s="50">
        <v>0</v>
      </c>
      <c r="N17" s="50">
        <v>0</v>
      </c>
      <c r="O17" s="50">
        <f>K17+L17+M17+N17</f>
        <v>0</v>
      </c>
      <c r="P17" s="50">
        <v>0</v>
      </c>
      <c r="Q17" s="50">
        <v>0</v>
      </c>
      <c r="R17" s="50">
        <v>0</v>
      </c>
      <c r="S17" s="50">
        <v>0</v>
      </c>
      <c r="T17" s="50">
        <f>P17+Q17+R17+S17</f>
        <v>0</v>
      </c>
      <c r="U17" s="50">
        <v>0</v>
      </c>
      <c r="V17" s="50">
        <v>0</v>
      </c>
      <c r="W17" s="50">
        <v>0</v>
      </c>
      <c r="X17" s="50">
        <v>0</v>
      </c>
      <c r="Y17" s="50">
        <f>U17+V17+W17+X17</f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f>Z17+AA17+AB17+AC17</f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f>AE17+AF17+AG17+AH17</f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f>AJ17+AK17+AL17+AM17</f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f>AO17+AP17+AQ17+AR17</f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f>AT17+AU17+AV17+AW17</f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f>AY17+AZ17+BA17+BB17</f>
        <v>0</v>
      </c>
      <c r="BD17" s="50">
        <f>SUM(K17++P17+U17+Z17+AE17+AJ17+AO17+AT17+AY17)</f>
        <v>0</v>
      </c>
      <c r="BE17" s="50">
        <f>SUM(L17++Q17+V17+AA17+AF17+AK17+AP17+AU17+AZ17)</f>
        <v>0</v>
      </c>
      <c r="BF17" s="50">
        <f>SUM(M17++R17+W17+AB17+AG17+AL17+AQ17+AV17+BA17)</f>
        <v>0</v>
      </c>
      <c r="BG17" s="50">
        <f>SUM(N17++S17+X17+AC17+AH17+AM17+AR17+AW17+BB17)</f>
        <v>0</v>
      </c>
      <c r="BH17" s="50">
        <f>SUM(O17++T17+Y17+AD17+AI17+AN17+AS17+AX17+BC17)</f>
        <v>0</v>
      </c>
      <c r="BI17" s="50">
        <f t="shared" si="2"/>
        <v>0</v>
      </c>
      <c r="BJ17" s="50">
        <f t="shared" si="3"/>
        <v>0</v>
      </c>
      <c r="BK17" s="50">
        <f t="shared" si="4"/>
        <v>2880</v>
      </c>
      <c r="BL17" s="50">
        <f t="shared" si="5"/>
        <v>0</v>
      </c>
      <c r="BM17" s="50">
        <f t="shared" si="6"/>
        <v>2880</v>
      </c>
    </row>
    <row r="18" spans="1:65" ht="12.75">
      <c r="A18" s="54"/>
      <c r="B18" s="51" t="s">
        <v>53</v>
      </c>
      <c r="C18" s="52">
        <v>0.38</v>
      </c>
      <c r="D18" s="45" t="s">
        <v>184</v>
      </c>
      <c r="E18" s="49">
        <v>900</v>
      </c>
      <c r="F18" s="49"/>
      <c r="G18" s="53"/>
      <c r="H18" s="53">
        <f>(C18*E18)</f>
        <v>342</v>
      </c>
      <c r="I18" s="53"/>
      <c r="J18" s="53">
        <f t="shared" si="0"/>
        <v>342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>
        <f t="shared" si="2"/>
        <v>0</v>
      </c>
      <c r="BJ18" s="50">
        <f t="shared" si="3"/>
        <v>0</v>
      </c>
      <c r="BK18" s="50">
        <f t="shared" si="4"/>
        <v>342</v>
      </c>
      <c r="BL18" s="50">
        <f t="shared" si="5"/>
        <v>0</v>
      </c>
      <c r="BM18" s="50">
        <f t="shared" si="6"/>
        <v>342</v>
      </c>
    </row>
    <row r="19" spans="1:65" ht="12.75">
      <c r="A19" s="54" t="s">
        <v>188</v>
      </c>
      <c r="B19" s="51"/>
      <c r="C19" s="52">
        <v>31</v>
      </c>
      <c r="D19" s="45" t="s">
        <v>48</v>
      </c>
      <c r="E19" s="49">
        <v>339</v>
      </c>
      <c r="F19" s="55">
        <v>8000</v>
      </c>
      <c r="G19" s="53"/>
      <c r="H19" s="53">
        <v>3500</v>
      </c>
      <c r="I19" s="53"/>
      <c r="J19" s="53">
        <f t="shared" si="0"/>
        <v>11500</v>
      </c>
      <c r="K19" s="50">
        <v>0</v>
      </c>
      <c r="L19" s="50">
        <v>0</v>
      </c>
      <c r="M19" s="50">
        <v>0</v>
      </c>
      <c r="N19" s="50">
        <v>0</v>
      </c>
      <c r="O19" s="50">
        <f>K19+L19+M19+N19</f>
        <v>0</v>
      </c>
      <c r="P19" s="50">
        <v>0</v>
      </c>
      <c r="Q19" s="50">
        <v>0</v>
      </c>
      <c r="R19" s="50">
        <v>0</v>
      </c>
      <c r="S19" s="50">
        <v>0</v>
      </c>
      <c r="T19" s="50">
        <f>P19+Q19+R19+S19</f>
        <v>0</v>
      </c>
      <c r="U19" s="50">
        <v>0</v>
      </c>
      <c r="V19" s="50">
        <v>0</v>
      </c>
      <c r="W19" s="50">
        <v>0</v>
      </c>
      <c r="X19" s="50">
        <v>0</v>
      </c>
      <c r="Y19" s="50">
        <f>U19+V19+W19+X19</f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f>Z19+AA19+AB19+AC19</f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f>AE19+AF19+AG19+AH19</f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f>AJ19+AK19+AL19+AM19</f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f>AO19+AP19+AQ19+AR19</f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f>AT19+AU19+AV19+AW19</f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f>AY19+AZ19+BA19+BB19</f>
        <v>0</v>
      </c>
      <c r="BD19" s="50">
        <f aca="true" t="shared" si="7" ref="BD19:BH20">SUM(K19++P19+U19+Z19+AE19+AJ19+AO19+AT19+AY19)</f>
        <v>0</v>
      </c>
      <c r="BE19" s="50">
        <f t="shared" si="7"/>
        <v>0</v>
      </c>
      <c r="BF19" s="50">
        <f t="shared" si="7"/>
        <v>0</v>
      </c>
      <c r="BG19" s="50">
        <f t="shared" si="7"/>
        <v>0</v>
      </c>
      <c r="BH19" s="50">
        <f t="shared" si="7"/>
        <v>0</v>
      </c>
      <c r="BI19" s="50">
        <f t="shared" si="2"/>
        <v>8000</v>
      </c>
      <c r="BJ19" s="50">
        <f t="shared" si="3"/>
        <v>0</v>
      </c>
      <c r="BK19" s="50">
        <f t="shared" si="4"/>
        <v>3500</v>
      </c>
      <c r="BL19" s="50">
        <f t="shared" si="5"/>
        <v>0</v>
      </c>
      <c r="BM19" s="50">
        <f t="shared" si="6"/>
        <v>11500</v>
      </c>
    </row>
    <row r="20" spans="1:65" ht="12.75">
      <c r="A20" s="54" t="s">
        <v>189</v>
      </c>
      <c r="B20" s="56" t="s">
        <v>190</v>
      </c>
      <c r="C20" s="57"/>
      <c r="D20" s="45"/>
      <c r="E20" s="49"/>
      <c r="F20" s="49"/>
      <c r="I20" s="57">
        <v>200000</v>
      </c>
      <c r="J20" s="53">
        <f t="shared" si="0"/>
        <v>200000</v>
      </c>
      <c r="K20" s="50">
        <v>0</v>
      </c>
      <c r="L20" s="50">
        <v>0</v>
      </c>
      <c r="M20" s="50">
        <v>0</v>
      </c>
      <c r="N20" s="50">
        <v>0</v>
      </c>
      <c r="O20" s="50">
        <f>K20+L20+M20+N20</f>
        <v>0</v>
      </c>
      <c r="P20" s="50">
        <v>0</v>
      </c>
      <c r="Q20" s="50">
        <v>0</v>
      </c>
      <c r="R20" s="50">
        <v>0</v>
      </c>
      <c r="S20" s="50">
        <v>0</v>
      </c>
      <c r="T20" s="50">
        <f>P20+Q20+R20+S20</f>
        <v>0</v>
      </c>
      <c r="U20" s="50">
        <v>0</v>
      </c>
      <c r="V20" s="50">
        <v>0</v>
      </c>
      <c r="W20" s="50">
        <v>0</v>
      </c>
      <c r="X20" s="50">
        <v>0</v>
      </c>
      <c r="Y20" s="50">
        <f>U20+V20+W20+X20</f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f>Z20+AA20+AB20+AC20</f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f>AE20+AF20+AG20+AH20</f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f>AJ20+AK20+AL20+AM20</f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f>AO20+AP20+AQ20+AR20</f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f>AT20+AU20+AV20+AW20</f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f>AY20+AZ20+BA20+BB20</f>
        <v>0</v>
      </c>
      <c r="BD20" s="50">
        <f t="shared" si="7"/>
        <v>0</v>
      </c>
      <c r="BE20" s="50">
        <f t="shared" si="7"/>
        <v>0</v>
      </c>
      <c r="BF20" s="50">
        <f t="shared" si="7"/>
        <v>0</v>
      </c>
      <c r="BG20" s="50">
        <f t="shared" si="7"/>
        <v>0</v>
      </c>
      <c r="BH20" s="50">
        <f t="shared" si="7"/>
        <v>0</v>
      </c>
      <c r="BI20" s="50">
        <f t="shared" si="2"/>
        <v>0</v>
      </c>
      <c r="BJ20" s="50">
        <f t="shared" si="3"/>
        <v>0</v>
      </c>
      <c r="BK20" s="50">
        <f t="shared" si="4"/>
        <v>0</v>
      </c>
      <c r="BL20" s="50">
        <f t="shared" si="5"/>
        <v>200000</v>
      </c>
      <c r="BM20" s="50">
        <f t="shared" si="6"/>
        <v>200000</v>
      </c>
    </row>
    <row r="21" spans="1:65" ht="12.75">
      <c r="A21" s="48" t="s">
        <v>106</v>
      </c>
      <c r="B21" s="51"/>
      <c r="C21" s="52"/>
      <c r="D21" s="45"/>
      <c r="E21" s="49"/>
      <c r="F21" s="58">
        <f>SUM(F11:F20)</f>
        <v>8000</v>
      </c>
      <c r="G21" s="58">
        <f>SUM(G11:G20)</f>
        <v>0</v>
      </c>
      <c r="H21" s="58">
        <f>SUM(H11:H20)</f>
        <v>388491</v>
      </c>
      <c r="I21" s="58">
        <f>SUM(I11:I20)</f>
        <v>200000</v>
      </c>
      <c r="J21" s="58">
        <f>SUM(J11:J20)</f>
        <v>596491</v>
      </c>
      <c r="K21" s="91">
        <f aca="true" t="shared" si="8" ref="K21:T21">SUM(K12:K20)</f>
        <v>0</v>
      </c>
      <c r="L21" s="91">
        <f t="shared" si="8"/>
        <v>0</v>
      </c>
      <c r="M21" s="91">
        <f t="shared" si="8"/>
        <v>0</v>
      </c>
      <c r="N21" s="91">
        <f t="shared" si="8"/>
        <v>0</v>
      </c>
      <c r="O21" s="91">
        <f t="shared" si="8"/>
        <v>0</v>
      </c>
      <c r="P21" s="91">
        <f t="shared" si="8"/>
        <v>0</v>
      </c>
      <c r="Q21" s="91">
        <f t="shared" si="8"/>
        <v>0</v>
      </c>
      <c r="R21" s="91">
        <f t="shared" si="8"/>
        <v>0</v>
      </c>
      <c r="S21" s="91">
        <f t="shared" si="8"/>
        <v>0</v>
      </c>
      <c r="T21" s="91">
        <f t="shared" si="8"/>
        <v>0</v>
      </c>
      <c r="U21" s="92">
        <v>0</v>
      </c>
      <c r="V21" s="91">
        <f>SUM(V12:V20)</f>
        <v>0</v>
      </c>
      <c r="W21" s="92">
        <v>0</v>
      </c>
      <c r="X21" s="92">
        <v>0</v>
      </c>
      <c r="Y21" s="91">
        <f>SUM(Y12:Y20)</f>
        <v>0</v>
      </c>
      <c r="Z21" s="92">
        <v>0</v>
      </c>
      <c r="AA21" s="91">
        <f>SUM(AA12:AA20)</f>
        <v>0</v>
      </c>
      <c r="AB21" s="92">
        <v>0</v>
      </c>
      <c r="AC21" s="92">
        <v>0</v>
      </c>
      <c r="AD21" s="91">
        <f>SUM(AD12:AD20)</f>
        <v>0</v>
      </c>
      <c r="AE21" s="92">
        <v>0</v>
      </c>
      <c r="AF21" s="91">
        <f>SUM(AF12:AF20)</f>
        <v>0</v>
      </c>
      <c r="AG21" s="92">
        <v>0</v>
      </c>
      <c r="AH21" s="92">
        <v>0</v>
      </c>
      <c r="AI21" s="91">
        <f>SUM(AI12:AI20)</f>
        <v>0</v>
      </c>
      <c r="AJ21" s="92">
        <v>0</v>
      </c>
      <c r="AK21" s="91">
        <f>SUM(AK12:AK20)</f>
        <v>0</v>
      </c>
      <c r="AL21" s="92">
        <v>0</v>
      </c>
      <c r="AM21" s="92">
        <v>0</v>
      </c>
      <c r="AN21" s="91">
        <f>SUM(AN12:AN20)</f>
        <v>0</v>
      </c>
      <c r="AO21" s="92">
        <v>0</v>
      </c>
      <c r="AP21" s="91">
        <f>SUM(AP12:AP20)</f>
        <v>0</v>
      </c>
      <c r="AQ21" s="92">
        <v>0</v>
      </c>
      <c r="AR21" s="92">
        <v>0</v>
      </c>
      <c r="AS21" s="91">
        <f>SUM(AS12:AS20)</f>
        <v>0</v>
      </c>
      <c r="AT21" s="92">
        <v>0</v>
      </c>
      <c r="AU21" s="91">
        <f>SUM(AU12:AU20)</f>
        <v>0</v>
      </c>
      <c r="AV21" s="92">
        <v>0</v>
      </c>
      <c r="AW21" s="92">
        <v>0</v>
      </c>
      <c r="AX21" s="91">
        <f>SUM(AX12:AX20)</f>
        <v>0</v>
      </c>
      <c r="AY21" s="92">
        <v>0</v>
      </c>
      <c r="AZ21" s="91">
        <f>SUM(AZ12:AZ20)</f>
        <v>0</v>
      </c>
      <c r="BA21" s="92">
        <v>0</v>
      </c>
      <c r="BB21" s="92">
        <v>0</v>
      </c>
      <c r="BC21" s="91">
        <f aca="true" t="shared" si="9" ref="BC21:BH21">SUM(BC12:BC20)</f>
        <v>0</v>
      </c>
      <c r="BD21" s="91">
        <f t="shared" si="9"/>
        <v>0</v>
      </c>
      <c r="BE21" s="91">
        <f t="shared" si="9"/>
        <v>0</v>
      </c>
      <c r="BF21" s="91">
        <f t="shared" si="9"/>
        <v>0</v>
      </c>
      <c r="BG21" s="91">
        <f t="shared" si="9"/>
        <v>0</v>
      </c>
      <c r="BH21" s="91">
        <f t="shared" si="9"/>
        <v>0</v>
      </c>
      <c r="BI21" s="58">
        <f>SUM(BI11:BI20)</f>
        <v>8000</v>
      </c>
      <c r="BJ21" s="58">
        <f>SUM(BJ11:BJ20)</f>
        <v>0</v>
      </c>
      <c r="BK21" s="58">
        <f>SUM(BK11:BK20)</f>
        <v>388491</v>
      </c>
      <c r="BL21" s="58">
        <f>SUM(BL11:BL20)</f>
        <v>200000</v>
      </c>
      <c r="BM21" s="91">
        <f>SUM(BM12:BM20)</f>
        <v>596491</v>
      </c>
    </row>
    <row r="22" spans="1:65" ht="12.75">
      <c r="A22" s="54"/>
      <c r="B22" s="51"/>
      <c r="C22" s="52"/>
      <c r="D22" s="45"/>
      <c r="E22" s="49"/>
      <c r="F22" s="49"/>
      <c r="G22" s="53"/>
      <c r="H22" s="53"/>
      <c r="I22" s="53"/>
      <c r="J22" s="53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</row>
    <row r="23" spans="1:65" ht="12.75">
      <c r="A23" s="48" t="s">
        <v>257</v>
      </c>
      <c r="B23" s="51"/>
      <c r="C23" s="52"/>
      <c r="D23" s="45"/>
      <c r="E23" s="49"/>
      <c r="F23" s="49"/>
      <c r="G23" s="53"/>
      <c r="H23" s="53"/>
      <c r="I23" s="53"/>
      <c r="J23" s="53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</row>
    <row r="24" spans="1:65" ht="12.75">
      <c r="A24" s="51" t="s">
        <v>182</v>
      </c>
      <c r="B24" s="51" t="s">
        <v>191</v>
      </c>
      <c r="C24" s="52">
        <v>28</v>
      </c>
      <c r="D24" s="45" t="s">
        <v>48</v>
      </c>
      <c r="E24" s="49">
        <v>160</v>
      </c>
      <c r="F24" s="49"/>
      <c r="G24" s="53"/>
      <c r="H24" s="53">
        <f>SUM(C24*E24)</f>
        <v>4480</v>
      </c>
      <c r="I24" s="53"/>
      <c r="J24" s="53">
        <f aca="true" t="shared" si="10" ref="J24:J34">SUM(F24:I24)</f>
        <v>4480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>
        <f>F24-BD24</f>
        <v>0</v>
      </c>
      <c r="BJ24" s="50">
        <f>G24-BE24</f>
        <v>0</v>
      </c>
      <c r="BK24" s="50">
        <f>H24-BF24</f>
        <v>4480</v>
      </c>
      <c r="BL24" s="50">
        <f>I24-BG24</f>
        <v>0</v>
      </c>
      <c r="BM24" s="50">
        <f>BI24+BJ24+BK24+BL24</f>
        <v>4480</v>
      </c>
    </row>
    <row r="25" spans="1:65" ht="25.5">
      <c r="A25" s="54"/>
      <c r="B25" s="59" t="s">
        <v>192</v>
      </c>
      <c r="C25" s="52">
        <v>31</v>
      </c>
      <c r="D25" s="45" t="s">
        <v>48</v>
      </c>
      <c r="E25" s="49">
        <v>160</v>
      </c>
      <c r="F25" s="49"/>
      <c r="G25" s="53"/>
      <c r="H25" s="53">
        <f>SUM(C25*E25)</f>
        <v>4960</v>
      </c>
      <c r="I25" s="53"/>
      <c r="J25" s="53">
        <f t="shared" si="10"/>
        <v>4960</v>
      </c>
      <c r="K25" s="50">
        <v>0</v>
      </c>
      <c r="L25" s="50">
        <v>0</v>
      </c>
      <c r="M25" s="50">
        <v>0</v>
      </c>
      <c r="N25" s="50">
        <v>0</v>
      </c>
      <c r="O25" s="50">
        <f aca="true" t="shared" si="11" ref="O25:O34">K25+L25+M25+N25</f>
        <v>0</v>
      </c>
      <c r="P25" s="50">
        <v>0</v>
      </c>
      <c r="Q25" s="50">
        <v>0</v>
      </c>
      <c r="R25" s="50">
        <v>0</v>
      </c>
      <c r="S25" s="50">
        <v>0</v>
      </c>
      <c r="T25" s="50">
        <f aca="true" t="shared" si="12" ref="T25:T34">P25+Q25+R25+S25</f>
        <v>0</v>
      </c>
      <c r="U25" s="50">
        <v>0</v>
      </c>
      <c r="V25" s="50">
        <v>0</v>
      </c>
      <c r="W25" s="50">
        <v>0</v>
      </c>
      <c r="X25" s="50">
        <v>0</v>
      </c>
      <c r="Y25" s="50">
        <f aca="true" t="shared" si="13" ref="Y25:Y34">U25+V25+W25+X25</f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f aca="true" t="shared" si="14" ref="AD25:AD34">Z25+AA25+AB25+AC25</f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f aca="true" t="shared" si="15" ref="AI25:AI34">AE25+AF25+AG25+AH25</f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f aca="true" t="shared" si="16" ref="AN25:AN34">AJ25+AK25+AL25+AM25</f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f aca="true" t="shared" si="17" ref="AS25:AS34">AO25+AP25+AQ25+AR25</f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f aca="true" t="shared" si="18" ref="AX25:AX34">AT25+AU25+AV25+AW25</f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f aca="true" t="shared" si="19" ref="BC25:BC34">AY25+AZ25+BA25+BB25</f>
        <v>0</v>
      </c>
      <c r="BD25" s="50">
        <f aca="true" t="shared" si="20" ref="BD25:BD34">SUM(K25++P25+U25+Z25+AE25+AJ25+AO25+AT25+AY25)</f>
        <v>0</v>
      </c>
      <c r="BE25" s="50">
        <f aca="true" t="shared" si="21" ref="BE25:BE34">SUM(L25++Q25+V25+AA25+AF25+AK25+AP25+AU25+AZ25)</f>
        <v>0</v>
      </c>
      <c r="BF25" s="50">
        <f aca="true" t="shared" si="22" ref="BF25:BF34">SUM(M25++R25+W25+AB25+AG25+AL25+AQ25+AV25+BA25)</f>
        <v>0</v>
      </c>
      <c r="BG25" s="50">
        <f aca="true" t="shared" si="23" ref="BG25:BG34">SUM(N25++S25+X25+AC25+AH25+AM25+AR25+AW25+BB25)</f>
        <v>0</v>
      </c>
      <c r="BH25" s="50">
        <f aca="true" t="shared" si="24" ref="BH25:BH34">SUM(O25++T25+Y25+AD25+AI25+AN25+AS25+AX25+BC25)</f>
        <v>0</v>
      </c>
      <c r="BI25" s="50">
        <f aca="true" t="shared" si="25" ref="BI25:BI34">F25-BD25</f>
        <v>0</v>
      </c>
      <c r="BJ25" s="50">
        <f aca="true" t="shared" si="26" ref="BJ25:BJ34">G25-BE25</f>
        <v>0</v>
      </c>
      <c r="BK25" s="50">
        <f aca="true" t="shared" si="27" ref="BK25:BK34">H25-BF25</f>
        <v>4960</v>
      </c>
      <c r="BL25" s="50">
        <f aca="true" t="shared" si="28" ref="BL25:BL34">I25-BG25</f>
        <v>0</v>
      </c>
      <c r="BM25" s="50">
        <f aca="true" t="shared" si="29" ref="BM25:BM34">BI25+BJ25+BK25+BL25</f>
        <v>4960</v>
      </c>
    </row>
    <row r="26" spans="1:65" ht="12.75">
      <c r="A26" s="54"/>
      <c r="B26" s="51" t="s">
        <v>53</v>
      </c>
      <c r="C26" s="52">
        <v>0.38</v>
      </c>
      <c r="D26" s="45" t="s">
        <v>184</v>
      </c>
      <c r="E26" s="49">
        <v>1200</v>
      </c>
      <c r="F26" s="49"/>
      <c r="G26" s="53"/>
      <c r="H26" s="53">
        <f>SUM(C26*E26)</f>
        <v>456</v>
      </c>
      <c r="I26" s="53"/>
      <c r="J26" s="53">
        <f t="shared" si="10"/>
        <v>456</v>
      </c>
      <c r="K26" s="50">
        <v>0</v>
      </c>
      <c r="L26" s="50">
        <v>0</v>
      </c>
      <c r="M26" s="50">
        <v>0</v>
      </c>
      <c r="N26" s="50">
        <v>0</v>
      </c>
      <c r="O26" s="50">
        <f t="shared" si="11"/>
        <v>0</v>
      </c>
      <c r="P26" s="50">
        <v>0</v>
      </c>
      <c r="Q26" s="50">
        <v>0</v>
      </c>
      <c r="R26" s="50">
        <v>0</v>
      </c>
      <c r="S26" s="50">
        <v>0</v>
      </c>
      <c r="T26" s="50">
        <f t="shared" si="12"/>
        <v>0</v>
      </c>
      <c r="U26" s="50">
        <v>0</v>
      </c>
      <c r="V26" s="50">
        <v>0</v>
      </c>
      <c r="W26" s="50">
        <v>0</v>
      </c>
      <c r="X26" s="50">
        <v>0</v>
      </c>
      <c r="Y26" s="50">
        <f t="shared" si="13"/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f t="shared" si="14"/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f t="shared" si="15"/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f t="shared" si="16"/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f t="shared" si="17"/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f t="shared" si="18"/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f t="shared" si="19"/>
        <v>0</v>
      </c>
      <c r="BD26" s="50">
        <f t="shared" si="20"/>
        <v>0</v>
      </c>
      <c r="BE26" s="50">
        <f t="shared" si="21"/>
        <v>0</v>
      </c>
      <c r="BF26" s="50">
        <f t="shared" si="22"/>
        <v>0</v>
      </c>
      <c r="BG26" s="50">
        <f t="shared" si="23"/>
        <v>0</v>
      </c>
      <c r="BH26" s="50">
        <f t="shared" si="24"/>
        <v>0</v>
      </c>
      <c r="BI26" s="50">
        <f t="shared" si="25"/>
        <v>0</v>
      </c>
      <c r="BJ26" s="50">
        <f t="shared" si="26"/>
        <v>0</v>
      </c>
      <c r="BK26" s="50">
        <f t="shared" si="27"/>
        <v>456</v>
      </c>
      <c r="BL26" s="50">
        <f t="shared" si="28"/>
        <v>0</v>
      </c>
      <c r="BM26" s="50">
        <f t="shared" si="29"/>
        <v>456</v>
      </c>
    </row>
    <row r="27" spans="1:65" ht="12.75">
      <c r="A27" s="54" t="s">
        <v>193</v>
      </c>
      <c r="B27" s="51"/>
      <c r="C27" s="52"/>
      <c r="D27" s="45"/>
      <c r="E27" s="49"/>
      <c r="F27" s="49"/>
      <c r="G27" s="55">
        <v>25000</v>
      </c>
      <c r="H27" s="55">
        <v>25000</v>
      </c>
      <c r="I27" s="53"/>
      <c r="J27" s="53">
        <f t="shared" si="10"/>
        <v>50000</v>
      </c>
      <c r="K27" s="50">
        <v>0</v>
      </c>
      <c r="L27" s="50">
        <v>0</v>
      </c>
      <c r="M27" s="50">
        <v>0</v>
      </c>
      <c r="N27" s="50">
        <v>0</v>
      </c>
      <c r="O27" s="50">
        <f t="shared" si="11"/>
        <v>0</v>
      </c>
      <c r="P27" s="50">
        <v>0</v>
      </c>
      <c r="Q27" s="50">
        <v>0</v>
      </c>
      <c r="R27" s="50">
        <v>0</v>
      </c>
      <c r="S27" s="50">
        <v>0</v>
      </c>
      <c r="T27" s="50">
        <f t="shared" si="12"/>
        <v>0</v>
      </c>
      <c r="U27" s="50">
        <v>0</v>
      </c>
      <c r="V27" s="50">
        <v>0</v>
      </c>
      <c r="W27" s="50">
        <v>0</v>
      </c>
      <c r="X27" s="50">
        <v>0</v>
      </c>
      <c r="Y27" s="50">
        <f t="shared" si="13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f t="shared" si="14"/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f t="shared" si="15"/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f t="shared" si="16"/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f t="shared" si="17"/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f t="shared" si="18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f t="shared" si="19"/>
        <v>0</v>
      </c>
      <c r="BD27" s="50">
        <f t="shared" si="20"/>
        <v>0</v>
      </c>
      <c r="BE27" s="50">
        <f t="shared" si="21"/>
        <v>0</v>
      </c>
      <c r="BF27" s="50">
        <f t="shared" si="22"/>
        <v>0</v>
      </c>
      <c r="BG27" s="50">
        <f t="shared" si="23"/>
        <v>0</v>
      </c>
      <c r="BH27" s="50">
        <f t="shared" si="24"/>
        <v>0</v>
      </c>
      <c r="BI27" s="50">
        <f t="shared" si="25"/>
        <v>0</v>
      </c>
      <c r="BJ27" s="50">
        <f t="shared" si="26"/>
        <v>25000</v>
      </c>
      <c r="BK27" s="50">
        <f t="shared" si="27"/>
        <v>25000</v>
      </c>
      <c r="BL27" s="50">
        <f t="shared" si="28"/>
        <v>0</v>
      </c>
      <c r="BM27" s="50">
        <f t="shared" si="29"/>
        <v>50000</v>
      </c>
    </row>
    <row r="28" spans="1:65" ht="12.75">
      <c r="A28" s="54" t="s">
        <v>186</v>
      </c>
      <c r="B28" s="51" t="s">
        <v>70</v>
      </c>
      <c r="C28" s="52">
        <v>21</v>
      </c>
      <c r="D28" s="45" t="s">
        <v>48</v>
      </c>
      <c r="E28" s="49">
        <v>165</v>
      </c>
      <c r="F28" s="49"/>
      <c r="G28" s="53"/>
      <c r="H28" s="53">
        <f>SUM(C28*E28)</f>
        <v>3465</v>
      </c>
      <c r="I28" s="53"/>
      <c r="J28" s="53">
        <f t="shared" si="10"/>
        <v>3465</v>
      </c>
      <c r="K28" s="50">
        <v>0</v>
      </c>
      <c r="L28" s="50">
        <v>0</v>
      </c>
      <c r="M28" s="50">
        <v>0</v>
      </c>
      <c r="N28" s="50">
        <v>0</v>
      </c>
      <c r="O28" s="50">
        <f t="shared" si="11"/>
        <v>0</v>
      </c>
      <c r="P28" s="50">
        <v>0</v>
      </c>
      <c r="Q28" s="50">
        <v>0</v>
      </c>
      <c r="R28" s="50">
        <v>0</v>
      </c>
      <c r="S28" s="50">
        <v>0</v>
      </c>
      <c r="T28" s="50">
        <f t="shared" si="12"/>
        <v>0</v>
      </c>
      <c r="U28" s="50">
        <v>0</v>
      </c>
      <c r="V28" s="50">
        <v>0</v>
      </c>
      <c r="W28" s="50">
        <v>0</v>
      </c>
      <c r="X28" s="50">
        <v>0</v>
      </c>
      <c r="Y28" s="50">
        <f t="shared" si="13"/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f t="shared" si="14"/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f t="shared" si="15"/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f t="shared" si="16"/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f t="shared" si="17"/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f t="shared" si="18"/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f t="shared" si="19"/>
        <v>0</v>
      </c>
      <c r="BD28" s="50">
        <f t="shared" si="20"/>
        <v>0</v>
      </c>
      <c r="BE28" s="50">
        <f t="shared" si="21"/>
        <v>0</v>
      </c>
      <c r="BF28" s="50">
        <f t="shared" si="22"/>
        <v>0</v>
      </c>
      <c r="BG28" s="50">
        <f t="shared" si="23"/>
        <v>0</v>
      </c>
      <c r="BH28" s="50">
        <f t="shared" si="24"/>
        <v>0</v>
      </c>
      <c r="BI28" s="50">
        <f t="shared" si="25"/>
        <v>0</v>
      </c>
      <c r="BJ28" s="50">
        <f t="shared" si="26"/>
        <v>0</v>
      </c>
      <c r="BK28" s="50">
        <f t="shared" si="27"/>
        <v>3465</v>
      </c>
      <c r="BL28" s="50">
        <f t="shared" si="28"/>
        <v>0</v>
      </c>
      <c r="BM28" s="50">
        <f t="shared" si="29"/>
        <v>3465</v>
      </c>
    </row>
    <row r="29" spans="1:65" ht="12.75">
      <c r="A29" s="48"/>
      <c r="B29" s="51" t="s">
        <v>53</v>
      </c>
      <c r="C29" s="52">
        <v>0.38</v>
      </c>
      <c r="D29" s="45" t="s">
        <v>184</v>
      </c>
      <c r="E29" s="49">
        <v>625</v>
      </c>
      <c r="F29" s="49"/>
      <c r="G29" s="53"/>
      <c r="H29" s="53">
        <f>SUM(C29*E29)</f>
        <v>237.5</v>
      </c>
      <c r="I29" s="53"/>
      <c r="J29" s="53">
        <f t="shared" si="10"/>
        <v>237.5</v>
      </c>
      <c r="K29" s="50">
        <v>0</v>
      </c>
      <c r="L29" s="50">
        <v>0</v>
      </c>
      <c r="M29" s="50">
        <v>0</v>
      </c>
      <c r="N29" s="50">
        <v>0</v>
      </c>
      <c r="O29" s="50">
        <f t="shared" si="11"/>
        <v>0</v>
      </c>
      <c r="P29" s="50">
        <v>0</v>
      </c>
      <c r="Q29" s="50">
        <v>0</v>
      </c>
      <c r="R29" s="50">
        <v>0</v>
      </c>
      <c r="S29" s="50">
        <v>0</v>
      </c>
      <c r="T29" s="50">
        <f t="shared" si="12"/>
        <v>0</v>
      </c>
      <c r="U29" s="50">
        <v>0</v>
      </c>
      <c r="V29" s="50">
        <v>0</v>
      </c>
      <c r="W29" s="50">
        <v>0</v>
      </c>
      <c r="X29" s="50">
        <v>0</v>
      </c>
      <c r="Y29" s="50">
        <f t="shared" si="13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f t="shared" si="14"/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f t="shared" si="15"/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f t="shared" si="16"/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f t="shared" si="17"/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f t="shared" si="18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f t="shared" si="19"/>
        <v>0</v>
      </c>
      <c r="BD29" s="50">
        <f t="shared" si="20"/>
        <v>0</v>
      </c>
      <c r="BE29" s="50">
        <f t="shared" si="21"/>
        <v>0</v>
      </c>
      <c r="BF29" s="50">
        <f t="shared" si="22"/>
        <v>0</v>
      </c>
      <c r="BG29" s="50">
        <f t="shared" si="23"/>
        <v>0</v>
      </c>
      <c r="BH29" s="50">
        <f t="shared" si="24"/>
        <v>0</v>
      </c>
      <c r="BI29" s="50">
        <f t="shared" si="25"/>
        <v>0</v>
      </c>
      <c r="BJ29" s="50">
        <f t="shared" si="26"/>
        <v>0</v>
      </c>
      <c r="BK29" s="50">
        <f t="shared" si="27"/>
        <v>237.5</v>
      </c>
      <c r="BL29" s="50">
        <f t="shared" si="28"/>
        <v>0</v>
      </c>
      <c r="BM29" s="50">
        <f t="shared" si="29"/>
        <v>237.5</v>
      </c>
    </row>
    <row r="30" spans="1:65" ht="12.75">
      <c r="A30" s="54"/>
      <c r="B30" s="51" t="s">
        <v>194</v>
      </c>
      <c r="C30" s="52">
        <v>32</v>
      </c>
      <c r="D30" s="45" t="s">
        <v>48</v>
      </c>
      <c r="E30" s="49">
        <v>250</v>
      </c>
      <c r="F30" s="49"/>
      <c r="G30" s="53"/>
      <c r="H30" s="53">
        <f>(C30*E30)</f>
        <v>8000</v>
      </c>
      <c r="I30" s="53"/>
      <c r="J30" s="53">
        <f t="shared" si="10"/>
        <v>8000</v>
      </c>
      <c r="K30" s="50">
        <v>0</v>
      </c>
      <c r="L30" s="50">
        <v>0</v>
      </c>
      <c r="M30" s="50">
        <v>0</v>
      </c>
      <c r="N30" s="50">
        <v>0</v>
      </c>
      <c r="O30" s="50">
        <f t="shared" si="11"/>
        <v>0</v>
      </c>
      <c r="P30" s="50">
        <v>0</v>
      </c>
      <c r="Q30" s="50">
        <v>0</v>
      </c>
      <c r="R30" s="50">
        <v>0</v>
      </c>
      <c r="S30" s="50">
        <v>0</v>
      </c>
      <c r="T30" s="50">
        <f t="shared" si="12"/>
        <v>0</v>
      </c>
      <c r="U30" s="50">
        <v>0</v>
      </c>
      <c r="V30" s="50">
        <v>0</v>
      </c>
      <c r="W30" s="50">
        <v>0</v>
      </c>
      <c r="X30" s="50">
        <v>0</v>
      </c>
      <c r="Y30" s="50">
        <f t="shared" si="13"/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f t="shared" si="14"/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f t="shared" si="15"/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f t="shared" si="16"/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f t="shared" si="17"/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f t="shared" si="18"/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f t="shared" si="19"/>
        <v>0</v>
      </c>
      <c r="BD30" s="50">
        <f t="shared" si="20"/>
        <v>0</v>
      </c>
      <c r="BE30" s="50">
        <f t="shared" si="21"/>
        <v>0</v>
      </c>
      <c r="BF30" s="50">
        <f t="shared" si="22"/>
        <v>0</v>
      </c>
      <c r="BG30" s="50">
        <f t="shared" si="23"/>
        <v>0</v>
      </c>
      <c r="BH30" s="50">
        <f t="shared" si="24"/>
        <v>0</v>
      </c>
      <c r="BI30" s="50">
        <f t="shared" si="25"/>
        <v>0</v>
      </c>
      <c r="BJ30" s="50">
        <f t="shared" si="26"/>
        <v>0</v>
      </c>
      <c r="BK30" s="50">
        <f t="shared" si="27"/>
        <v>8000</v>
      </c>
      <c r="BL30" s="50">
        <f t="shared" si="28"/>
        <v>0</v>
      </c>
      <c r="BM30" s="50">
        <f t="shared" si="29"/>
        <v>8000</v>
      </c>
    </row>
    <row r="31" spans="1:65" ht="12.75">
      <c r="A31" s="54"/>
      <c r="B31" s="51" t="s">
        <v>53</v>
      </c>
      <c r="C31" s="52">
        <v>0.38</v>
      </c>
      <c r="D31" s="45" t="s">
        <v>184</v>
      </c>
      <c r="E31" s="49">
        <v>1000</v>
      </c>
      <c r="F31" s="49"/>
      <c r="G31" s="53"/>
      <c r="H31" s="53">
        <f>(C31*E31)</f>
        <v>380</v>
      </c>
      <c r="I31" s="53"/>
      <c r="J31" s="53">
        <f t="shared" si="10"/>
        <v>380</v>
      </c>
      <c r="K31" s="50">
        <v>0</v>
      </c>
      <c r="L31" s="50">
        <v>0</v>
      </c>
      <c r="M31" s="50">
        <v>0</v>
      </c>
      <c r="N31" s="50">
        <v>0</v>
      </c>
      <c r="O31" s="50">
        <f t="shared" si="11"/>
        <v>0</v>
      </c>
      <c r="P31" s="50">
        <v>0</v>
      </c>
      <c r="Q31" s="50">
        <v>0</v>
      </c>
      <c r="R31" s="50">
        <v>0</v>
      </c>
      <c r="S31" s="50">
        <v>0</v>
      </c>
      <c r="T31" s="50">
        <f t="shared" si="12"/>
        <v>0</v>
      </c>
      <c r="U31" s="50">
        <v>0</v>
      </c>
      <c r="V31" s="50">
        <v>0</v>
      </c>
      <c r="W31" s="50">
        <v>0</v>
      </c>
      <c r="X31" s="50">
        <v>0</v>
      </c>
      <c r="Y31" s="50">
        <f t="shared" si="13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f t="shared" si="14"/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f t="shared" si="15"/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f t="shared" si="16"/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f t="shared" si="17"/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f t="shared" si="18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f t="shared" si="19"/>
        <v>0</v>
      </c>
      <c r="BD31" s="50">
        <f t="shared" si="20"/>
        <v>0</v>
      </c>
      <c r="BE31" s="50">
        <f t="shared" si="21"/>
        <v>0</v>
      </c>
      <c r="BF31" s="50">
        <f t="shared" si="22"/>
        <v>0</v>
      </c>
      <c r="BG31" s="50">
        <f t="shared" si="23"/>
        <v>0</v>
      </c>
      <c r="BH31" s="50">
        <f t="shared" si="24"/>
        <v>0</v>
      </c>
      <c r="BI31" s="50">
        <f t="shared" si="25"/>
        <v>0</v>
      </c>
      <c r="BJ31" s="50">
        <f t="shared" si="26"/>
        <v>0</v>
      </c>
      <c r="BK31" s="50">
        <f t="shared" si="27"/>
        <v>380</v>
      </c>
      <c r="BL31" s="50">
        <f t="shared" si="28"/>
        <v>0</v>
      </c>
      <c r="BM31" s="50">
        <f t="shared" si="29"/>
        <v>380</v>
      </c>
    </row>
    <row r="32" spans="1:65" ht="12.75">
      <c r="A32" s="54" t="s">
        <v>188</v>
      </c>
      <c r="B32" s="51"/>
      <c r="C32" s="52">
        <v>31</v>
      </c>
      <c r="D32" s="45" t="s">
        <v>48</v>
      </c>
      <c r="E32" s="49">
        <v>645</v>
      </c>
      <c r="F32" s="55">
        <v>10000</v>
      </c>
      <c r="G32" s="53">
        <v>10000</v>
      </c>
      <c r="H32" s="53">
        <v>10000</v>
      </c>
      <c r="I32" s="53"/>
      <c r="J32" s="53">
        <f t="shared" si="10"/>
        <v>30000</v>
      </c>
      <c r="K32" s="50">
        <v>0</v>
      </c>
      <c r="L32" s="50">
        <v>0</v>
      </c>
      <c r="M32" s="50">
        <v>0</v>
      </c>
      <c r="N32" s="50">
        <v>0</v>
      </c>
      <c r="O32" s="50">
        <f t="shared" si="11"/>
        <v>0</v>
      </c>
      <c r="P32" s="50">
        <v>0</v>
      </c>
      <c r="Q32" s="50">
        <v>0</v>
      </c>
      <c r="R32" s="50">
        <v>0</v>
      </c>
      <c r="S32" s="50">
        <v>0</v>
      </c>
      <c r="T32" s="50">
        <f t="shared" si="12"/>
        <v>0</v>
      </c>
      <c r="U32" s="50">
        <v>0</v>
      </c>
      <c r="V32" s="50">
        <v>0</v>
      </c>
      <c r="W32" s="50">
        <v>0</v>
      </c>
      <c r="X32" s="50">
        <v>0</v>
      </c>
      <c r="Y32" s="50">
        <f t="shared" si="13"/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f t="shared" si="14"/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f t="shared" si="15"/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f t="shared" si="16"/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f t="shared" si="17"/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f t="shared" si="18"/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f t="shared" si="19"/>
        <v>0</v>
      </c>
      <c r="BD32" s="50">
        <f t="shared" si="20"/>
        <v>0</v>
      </c>
      <c r="BE32" s="50">
        <f t="shared" si="21"/>
        <v>0</v>
      </c>
      <c r="BF32" s="50">
        <f t="shared" si="22"/>
        <v>0</v>
      </c>
      <c r="BG32" s="50">
        <f t="shared" si="23"/>
        <v>0</v>
      </c>
      <c r="BH32" s="50">
        <f t="shared" si="24"/>
        <v>0</v>
      </c>
      <c r="BI32" s="50">
        <f t="shared" si="25"/>
        <v>10000</v>
      </c>
      <c r="BJ32" s="50">
        <f t="shared" si="26"/>
        <v>10000</v>
      </c>
      <c r="BK32" s="50">
        <f t="shared" si="27"/>
        <v>10000</v>
      </c>
      <c r="BL32" s="50">
        <f t="shared" si="28"/>
        <v>0</v>
      </c>
      <c r="BM32" s="50">
        <f t="shared" si="29"/>
        <v>30000</v>
      </c>
    </row>
    <row r="33" spans="1:65" ht="12.75">
      <c r="A33" s="54" t="s">
        <v>195</v>
      </c>
      <c r="B33" s="51"/>
      <c r="C33" s="52"/>
      <c r="D33" s="45"/>
      <c r="E33" s="49"/>
      <c r="F33" s="55">
        <v>40000</v>
      </c>
      <c r="G33" s="53"/>
      <c r="H33" s="53"/>
      <c r="I33" s="53"/>
      <c r="J33" s="53">
        <f t="shared" si="10"/>
        <v>40000</v>
      </c>
      <c r="K33" s="50">
        <v>0</v>
      </c>
      <c r="L33" s="50">
        <v>0</v>
      </c>
      <c r="M33" s="50">
        <v>0</v>
      </c>
      <c r="N33" s="50">
        <v>0</v>
      </c>
      <c r="O33" s="50">
        <f t="shared" si="11"/>
        <v>0</v>
      </c>
      <c r="P33" s="50">
        <v>0</v>
      </c>
      <c r="Q33" s="50">
        <v>0</v>
      </c>
      <c r="R33" s="50">
        <v>0</v>
      </c>
      <c r="S33" s="50">
        <v>0</v>
      </c>
      <c r="T33" s="50">
        <f t="shared" si="12"/>
        <v>0</v>
      </c>
      <c r="U33" s="50">
        <v>0</v>
      </c>
      <c r="V33" s="50">
        <v>0</v>
      </c>
      <c r="W33" s="50">
        <v>0</v>
      </c>
      <c r="X33" s="50">
        <v>0</v>
      </c>
      <c r="Y33" s="50">
        <f t="shared" si="13"/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f t="shared" si="14"/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f t="shared" si="15"/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f t="shared" si="16"/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f t="shared" si="17"/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f t="shared" si="18"/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f t="shared" si="19"/>
        <v>0</v>
      </c>
      <c r="BD33" s="50">
        <f t="shared" si="20"/>
        <v>0</v>
      </c>
      <c r="BE33" s="50">
        <f t="shared" si="21"/>
        <v>0</v>
      </c>
      <c r="BF33" s="50">
        <f t="shared" si="22"/>
        <v>0</v>
      </c>
      <c r="BG33" s="50">
        <f t="shared" si="23"/>
        <v>0</v>
      </c>
      <c r="BH33" s="50">
        <f t="shared" si="24"/>
        <v>0</v>
      </c>
      <c r="BI33" s="50">
        <f t="shared" si="25"/>
        <v>40000</v>
      </c>
      <c r="BJ33" s="50">
        <f t="shared" si="26"/>
        <v>0</v>
      </c>
      <c r="BK33" s="50">
        <f t="shared" si="27"/>
        <v>0</v>
      </c>
      <c r="BL33" s="50">
        <f t="shared" si="28"/>
        <v>0</v>
      </c>
      <c r="BM33" s="50">
        <f t="shared" si="29"/>
        <v>40000</v>
      </c>
    </row>
    <row r="34" spans="1:65" ht="12.75">
      <c r="A34" s="54" t="s">
        <v>196</v>
      </c>
      <c r="B34" s="56" t="s">
        <v>190</v>
      </c>
      <c r="D34" s="45"/>
      <c r="E34" s="49"/>
      <c r="F34" s="49"/>
      <c r="G34" s="53"/>
      <c r="H34" s="53"/>
      <c r="I34" s="55">
        <v>22500</v>
      </c>
      <c r="J34" s="53">
        <f t="shared" si="10"/>
        <v>22500</v>
      </c>
      <c r="K34" s="50">
        <v>0</v>
      </c>
      <c r="L34" s="50">
        <v>0</v>
      </c>
      <c r="M34" s="50">
        <v>0</v>
      </c>
      <c r="N34" s="50">
        <v>0</v>
      </c>
      <c r="O34" s="50">
        <f t="shared" si="11"/>
        <v>0</v>
      </c>
      <c r="P34" s="50">
        <v>0</v>
      </c>
      <c r="Q34" s="50">
        <v>0</v>
      </c>
      <c r="R34" s="50">
        <v>0</v>
      </c>
      <c r="S34" s="50">
        <v>0</v>
      </c>
      <c r="T34" s="50">
        <f t="shared" si="12"/>
        <v>0</v>
      </c>
      <c r="U34" s="50">
        <v>0</v>
      </c>
      <c r="V34" s="50">
        <v>0</v>
      </c>
      <c r="W34" s="50">
        <v>0</v>
      </c>
      <c r="X34" s="50">
        <v>0</v>
      </c>
      <c r="Y34" s="50">
        <f t="shared" si="13"/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f t="shared" si="14"/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f t="shared" si="15"/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f t="shared" si="16"/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f t="shared" si="17"/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f t="shared" si="18"/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f t="shared" si="19"/>
        <v>0</v>
      </c>
      <c r="BD34" s="50">
        <f t="shared" si="20"/>
        <v>0</v>
      </c>
      <c r="BE34" s="50">
        <f t="shared" si="21"/>
        <v>0</v>
      </c>
      <c r="BF34" s="50">
        <f t="shared" si="22"/>
        <v>0</v>
      </c>
      <c r="BG34" s="50">
        <f t="shared" si="23"/>
        <v>0</v>
      </c>
      <c r="BH34" s="50">
        <f t="shared" si="24"/>
        <v>0</v>
      </c>
      <c r="BI34" s="50">
        <f t="shared" si="25"/>
        <v>0</v>
      </c>
      <c r="BJ34" s="50">
        <f t="shared" si="26"/>
        <v>0</v>
      </c>
      <c r="BK34" s="50">
        <f t="shared" si="27"/>
        <v>0</v>
      </c>
      <c r="BL34" s="50">
        <f t="shared" si="28"/>
        <v>22500</v>
      </c>
      <c r="BM34" s="50">
        <f t="shared" si="29"/>
        <v>22500</v>
      </c>
    </row>
    <row r="35" spans="1:65" ht="12.75">
      <c r="A35" s="48" t="s">
        <v>108</v>
      </c>
      <c r="B35" s="45"/>
      <c r="C35" s="49"/>
      <c r="D35" s="45"/>
      <c r="E35" s="49"/>
      <c r="F35" s="58">
        <f aca="true" t="shared" si="30" ref="F35:BM35">SUM(F24:F34)</f>
        <v>50000</v>
      </c>
      <c r="G35" s="58">
        <f t="shared" si="30"/>
        <v>35000</v>
      </c>
      <c r="H35" s="58">
        <f t="shared" si="30"/>
        <v>56978.5</v>
      </c>
      <c r="I35" s="58">
        <f t="shared" si="30"/>
        <v>22500</v>
      </c>
      <c r="J35" s="58">
        <f t="shared" si="30"/>
        <v>164478.5</v>
      </c>
      <c r="K35" s="58">
        <f t="shared" si="30"/>
        <v>0</v>
      </c>
      <c r="L35" s="58">
        <f t="shared" si="30"/>
        <v>0</v>
      </c>
      <c r="M35" s="58">
        <f t="shared" si="30"/>
        <v>0</v>
      </c>
      <c r="N35" s="58">
        <f t="shared" si="30"/>
        <v>0</v>
      </c>
      <c r="O35" s="58">
        <f t="shared" si="30"/>
        <v>0</v>
      </c>
      <c r="P35" s="58">
        <f>SUM(P24:P34)</f>
        <v>0</v>
      </c>
      <c r="Q35" s="58">
        <f>SUM(Q24:Q34)</f>
        <v>0</v>
      </c>
      <c r="R35" s="58">
        <f>SUM(R24:R34)</f>
        <v>0</v>
      </c>
      <c r="S35" s="58">
        <f>SUM(S24:S34)</f>
        <v>0</v>
      </c>
      <c r="T35" s="58">
        <f>SUM(T24:T34)</f>
        <v>0</v>
      </c>
      <c r="U35" s="58">
        <f t="shared" si="30"/>
        <v>0</v>
      </c>
      <c r="V35" s="58">
        <f t="shared" si="30"/>
        <v>0</v>
      </c>
      <c r="W35" s="58">
        <f t="shared" si="30"/>
        <v>0</v>
      </c>
      <c r="X35" s="58">
        <f t="shared" si="30"/>
        <v>0</v>
      </c>
      <c r="Y35" s="58">
        <f t="shared" si="30"/>
        <v>0</v>
      </c>
      <c r="Z35" s="58">
        <f t="shared" si="30"/>
        <v>0</v>
      </c>
      <c r="AA35" s="58">
        <f t="shared" si="30"/>
        <v>0</v>
      </c>
      <c r="AB35" s="58">
        <f t="shared" si="30"/>
        <v>0</v>
      </c>
      <c r="AC35" s="58">
        <f t="shared" si="30"/>
        <v>0</v>
      </c>
      <c r="AD35" s="58">
        <f t="shared" si="30"/>
        <v>0</v>
      </c>
      <c r="AE35" s="58">
        <f t="shared" si="30"/>
        <v>0</v>
      </c>
      <c r="AF35" s="58">
        <f t="shared" si="30"/>
        <v>0</v>
      </c>
      <c r="AG35" s="58">
        <f t="shared" si="30"/>
        <v>0</v>
      </c>
      <c r="AH35" s="58">
        <f t="shared" si="30"/>
        <v>0</v>
      </c>
      <c r="AI35" s="58">
        <f t="shared" si="30"/>
        <v>0</v>
      </c>
      <c r="AJ35" s="58">
        <f t="shared" si="30"/>
        <v>0</v>
      </c>
      <c r="AK35" s="58">
        <f t="shared" si="30"/>
        <v>0</v>
      </c>
      <c r="AL35" s="58">
        <f t="shared" si="30"/>
        <v>0</v>
      </c>
      <c r="AM35" s="58">
        <f t="shared" si="30"/>
        <v>0</v>
      </c>
      <c r="AN35" s="58">
        <f t="shared" si="30"/>
        <v>0</v>
      </c>
      <c r="AO35" s="58">
        <f t="shared" si="30"/>
        <v>0</v>
      </c>
      <c r="AP35" s="58">
        <f t="shared" si="30"/>
        <v>0</v>
      </c>
      <c r="AQ35" s="58">
        <f t="shared" si="30"/>
        <v>0</v>
      </c>
      <c r="AR35" s="58">
        <f t="shared" si="30"/>
        <v>0</v>
      </c>
      <c r="AS35" s="58">
        <f t="shared" si="30"/>
        <v>0</v>
      </c>
      <c r="AT35" s="58">
        <f t="shared" si="30"/>
        <v>0</v>
      </c>
      <c r="AU35" s="58">
        <f t="shared" si="30"/>
        <v>0</v>
      </c>
      <c r="AV35" s="58">
        <f t="shared" si="30"/>
        <v>0</v>
      </c>
      <c r="AW35" s="58">
        <f t="shared" si="30"/>
        <v>0</v>
      </c>
      <c r="AX35" s="58">
        <f t="shared" si="30"/>
        <v>0</v>
      </c>
      <c r="AY35" s="58">
        <f t="shared" si="30"/>
        <v>0</v>
      </c>
      <c r="AZ35" s="58">
        <f t="shared" si="30"/>
        <v>0</v>
      </c>
      <c r="BA35" s="58">
        <f t="shared" si="30"/>
        <v>0</v>
      </c>
      <c r="BB35" s="58">
        <f t="shared" si="30"/>
        <v>0</v>
      </c>
      <c r="BC35" s="58">
        <f t="shared" si="30"/>
        <v>0</v>
      </c>
      <c r="BD35" s="58">
        <f t="shared" si="30"/>
        <v>0</v>
      </c>
      <c r="BE35" s="58">
        <f>SUM(BE24:BE34)</f>
        <v>0</v>
      </c>
      <c r="BF35" s="58">
        <f>SUM(BF24:BF34)</f>
        <v>0</v>
      </c>
      <c r="BG35" s="58">
        <f>SUM(BG24:BG34)</f>
        <v>0</v>
      </c>
      <c r="BH35" s="58">
        <f>SUM(BH24:BH34)</f>
        <v>0</v>
      </c>
      <c r="BI35" s="58">
        <f t="shared" si="30"/>
        <v>50000</v>
      </c>
      <c r="BJ35" s="58">
        <f t="shared" si="30"/>
        <v>35000</v>
      </c>
      <c r="BK35" s="58">
        <f t="shared" si="30"/>
        <v>56978.5</v>
      </c>
      <c r="BL35" s="58">
        <f t="shared" si="30"/>
        <v>22500</v>
      </c>
      <c r="BM35" s="58">
        <f t="shared" si="30"/>
        <v>164478.5</v>
      </c>
    </row>
    <row r="36" spans="1:65" ht="12.75">
      <c r="A36" s="48"/>
      <c r="B36" s="45"/>
      <c r="C36" s="49"/>
      <c r="D36" s="45"/>
      <c r="E36" s="49"/>
      <c r="F36" s="49"/>
      <c r="G36" s="58"/>
      <c r="H36" s="58"/>
      <c r="I36" s="58"/>
      <c r="J36" s="53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</row>
    <row r="37" spans="1:65" ht="12.75">
      <c r="A37" s="48" t="s">
        <v>258</v>
      </c>
      <c r="B37" s="45"/>
      <c r="C37" s="45"/>
      <c r="D37" s="45"/>
      <c r="E37" s="49"/>
      <c r="F37" s="49"/>
      <c r="G37" s="49"/>
      <c r="H37" s="49"/>
      <c r="I37" s="49"/>
      <c r="J37" s="49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</row>
    <row r="38" spans="1:65" ht="12.75">
      <c r="A38" s="54" t="s">
        <v>197</v>
      </c>
      <c r="B38" s="51" t="s">
        <v>198</v>
      </c>
      <c r="C38" s="45">
        <v>28</v>
      </c>
      <c r="D38" s="45" t="s">
        <v>48</v>
      </c>
      <c r="E38" s="49">
        <v>160</v>
      </c>
      <c r="F38" s="49"/>
      <c r="G38" s="53"/>
      <c r="H38" s="53">
        <f>SUM(C38*E38)</f>
        <v>4480</v>
      </c>
      <c r="I38" s="53"/>
      <c r="J38" s="53">
        <f aca="true" t="shared" si="31" ref="J38:J44">SUM(F38:I38)</f>
        <v>4480</v>
      </c>
      <c r="K38" s="50">
        <v>0</v>
      </c>
      <c r="L38" s="50">
        <v>0</v>
      </c>
      <c r="M38" s="50">
        <v>0</v>
      </c>
      <c r="N38" s="50">
        <v>0</v>
      </c>
      <c r="O38" s="50">
        <f aca="true" t="shared" si="32" ref="O38:O44">K38+L38+M38+N38</f>
        <v>0</v>
      </c>
      <c r="P38" s="50">
        <v>0</v>
      </c>
      <c r="Q38" s="50">
        <v>0</v>
      </c>
      <c r="R38" s="50">
        <v>0</v>
      </c>
      <c r="S38" s="50">
        <v>0</v>
      </c>
      <c r="T38" s="50">
        <f aca="true" t="shared" si="33" ref="T38:T44">P38+Q38+R38+S38</f>
        <v>0</v>
      </c>
      <c r="U38" s="50">
        <v>0</v>
      </c>
      <c r="V38" s="50">
        <v>0</v>
      </c>
      <c r="W38" s="50">
        <v>0</v>
      </c>
      <c r="X38" s="50">
        <v>0</v>
      </c>
      <c r="Y38" s="50">
        <f aca="true" t="shared" si="34" ref="Y38:Y44">U38+V38+W38+X38</f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f aca="true" t="shared" si="35" ref="AD38:AD44">Z38+AA38+AB38+AC38</f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f aca="true" t="shared" si="36" ref="AI38:AI44">AE38+AF38+AG38+AH38</f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f aca="true" t="shared" si="37" ref="AN38:AN44">AJ38+AK38+AL38+AM38</f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f aca="true" t="shared" si="38" ref="AS38:AS44">AO38+AP38+AQ38+AR38</f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f aca="true" t="shared" si="39" ref="AX38:AX44">AT38+AU38+AV38+AW38</f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f aca="true" t="shared" si="40" ref="BC38:BC44">AY38+AZ38+BA38+BB38</f>
        <v>0</v>
      </c>
      <c r="BD38" s="50">
        <f aca="true" t="shared" si="41" ref="BD38:BD44">SUM(K38++P38+U38+Z38+AE38+AJ38+AO38+AT38+AY38)</f>
        <v>0</v>
      </c>
      <c r="BE38" s="50">
        <f aca="true" t="shared" si="42" ref="BE38:BE44">SUM(L38++Q38+V38+AA38+AF38+AK38+AP38+AU38+AZ38)</f>
        <v>0</v>
      </c>
      <c r="BF38" s="50">
        <f aca="true" t="shared" si="43" ref="BF38:BF44">SUM(M38++R38+W38+AB38+AG38+AL38+AQ38+AV38+BA38)</f>
        <v>0</v>
      </c>
      <c r="BG38" s="50">
        <f aca="true" t="shared" si="44" ref="BG38:BG44">SUM(N38++S38+X38+AC38+AH38+AM38+AR38+AW38+BB38)</f>
        <v>0</v>
      </c>
      <c r="BH38" s="50">
        <f aca="true" t="shared" si="45" ref="BH38:BH44">SUM(O38++T38+Y38+AD38+AI38+AN38+AS38+AX38+BC38)</f>
        <v>0</v>
      </c>
      <c r="BI38" s="50">
        <f aca="true" t="shared" si="46" ref="BI38:BL44">F38-BD38</f>
        <v>0</v>
      </c>
      <c r="BJ38" s="50">
        <f t="shared" si="46"/>
        <v>0</v>
      </c>
      <c r="BK38" s="50">
        <f t="shared" si="46"/>
        <v>4480</v>
      </c>
      <c r="BL38" s="50">
        <f t="shared" si="46"/>
        <v>0</v>
      </c>
      <c r="BM38" s="50">
        <f aca="true" t="shared" si="47" ref="BM38:BM44">BI38+BJ38+BK38+BL38</f>
        <v>4480</v>
      </c>
    </row>
    <row r="39" spans="1:65" ht="13.5" customHeight="1">
      <c r="A39" s="60"/>
      <c r="B39" s="59" t="s">
        <v>199</v>
      </c>
      <c r="C39" s="61">
        <v>31</v>
      </c>
      <c r="D39" s="61" t="s">
        <v>48</v>
      </c>
      <c r="E39" s="62">
        <v>60</v>
      </c>
      <c r="F39" s="62"/>
      <c r="G39" s="63"/>
      <c r="H39" s="63">
        <f>SUM(C39*E39)</f>
        <v>1860</v>
      </c>
      <c r="I39" s="63"/>
      <c r="J39" s="53">
        <f t="shared" si="31"/>
        <v>1860</v>
      </c>
      <c r="K39" s="50">
        <v>0</v>
      </c>
      <c r="L39" s="50">
        <v>0</v>
      </c>
      <c r="M39" s="50">
        <v>0</v>
      </c>
      <c r="N39" s="50">
        <v>0</v>
      </c>
      <c r="O39" s="50">
        <f t="shared" si="32"/>
        <v>0</v>
      </c>
      <c r="P39" s="50">
        <v>0</v>
      </c>
      <c r="Q39" s="50">
        <v>0</v>
      </c>
      <c r="R39" s="50">
        <v>0</v>
      </c>
      <c r="S39" s="50">
        <v>0</v>
      </c>
      <c r="T39" s="50">
        <f t="shared" si="33"/>
        <v>0</v>
      </c>
      <c r="U39" s="50">
        <v>0</v>
      </c>
      <c r="V39" s="50">
        <v>0</v>
      </c>
      <c r="W39" s="50">
        <v>0</v>
      </c>
      <c r="X39" s="50">
        <v>0</v>
      </c>
      <c r="Y39" s="50">
        <f t="shared" si="34"/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f t="shared" si="35"/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f t="shared" si="36"/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f t="shared" si="37"/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f t="shared" si="38"/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f t="shared" si="39"/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f t="shared" si="40"/>
        <v>0</v>
      </c>
      <c r="BD39" s="50">
        <f t="shared" si="41"/>
        <v>0</v>
      </c>
      <c r="BE39" s="50">
        <f t="shared" si="42"/>
        <v>0</v>
      </c>
      <c r="BF39" s="50">
        <f t="shared" si="43"/>
        <v>0</v>
      </c>
      <c r="BG39" s="50">
        <f t="shared" si="44"/>
        <v>0</v>
      </c>
      <c r="BH39" s="50">
        <f t="shared" si="45"/>
        <v>0</v>
      </c>
      <c r="BI39" s="50">
        <f t="shared" si="46"/>
        <v>0</v>
      </c>
      <c r="BJ39" s="50">
        <f t="shared" si="46"/>
        <v>0</v>
      </c>
      <c r="BK39" s="50">
        <f t="shared" si="46"/>
        <v>1860</v>
      </c>
      <c r="BL39" s="50">
        <f t="shared" si="46"/>
        <v>0</v>
      </c>
      <c r="BM39" s="50">
        <f t="shared" si="47"/>
        <v>1860</v>
      </c>
    </row>
    <row r="40" spans="1:65" s="64" customFormat="1" ht="12.75">
      <c r="A40" s="54"/>
      <c r="B40" s="51" t="s">
        <v>53</v>
      </c>
      <c r="C40" s="45">
        <v>0.38</v>
      </c>
      <c r="D40" s="45" t="s">
        <v>184</v>
      </c>
      <c r="E40" s="49">
        <v>1250</v>
      </c>
      <c r="F40" s="49"/>
      <c r="G40" s="53"/>
      <c r="H40" s="53">
        <f>SUM(C40*E40)</f>
        <v>475</v>
      </c>
      <c r="I40" s="53"/>
      <c r="J40" s="53">
        <f t="shared" si="31"/>
        <v>475</v>
      </c>
      <c r="K40" s="50">
        <v>0</v>
      </c>
      <c r="L40" s="50">
        <v>0</v>
      </c>
      <c r="M40" s="50">
        <v>0</v>
      </c>
      <c r="N40" s="50">
        <v>0</v>
      </c>
      <c r="O40" s="50">
        <f t="shared" si="32"/>
        <v>0</v>
      </c>
      <c r="P40" s="50">
        <v>0</v>
      </c>
      <c r="Q40" s="50">
        <v>0</v>
      </c>
      <c r="R40" s="50">
        <v>0</v>
      </c>
      <c r="S40" s="50">
        <v>0</v>
      </c>
      <c r="T40" s="50">
        <f t="shared" si="33"/>
        <v>0</v>
      </c>
      <c r="U40" s="50">
        <v>0</v>
      </c>
      <c r="V40" s="50">
        <v>0</v>
      </c>
      <c r="W40" s="50">
        <v>0</v>
      </c>
      <c r="X40" s="50">
        <v>0</v>
      </c>
      <c r="Y40" s="50">
        <f t="shared" si="34"/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f t="shared" si="35"/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f t="shared" si="36"/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f t="shared" si="37"/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f t="shared" si="38"/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f t="shared" si="39"/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f t="shared" si="40"/>
        <v>0</v>
      </c>
      <c r="BD40" s="50">
        <f t="shared" si="41"/>
        <v>0</v>
      </c>
      <c r="BE40" s="50">
        <f t="shared" si="42"/>
        <v>0</v>
      </c>
      <c r="BF40" s="50">
        <f t="shared" si="43"/>
        <v>0</v>
      </c>
      <c r="BG40" s="50">
        <f t="shared" si="44"/>
        <v>0</v>
      </c>
      <c r="BH40" s="50">
        <f t="shared" si="45"/>
        <v>0</v>
      </c>
      <c r="BI40" s="50">
        <f t="shared" si="46"/>
        <v>0</v>
      </c>
      <c r="BJ40" s="50">
        <f t="shared" si="46"/>
        <v>0</v>
      </c>
      <c r="BK40" s="50">
        <f t="shared" si="46"/>
        <v>475</v>
      </c>
      <c r="BL40" s="50">
        <f t="shared" si="46"/>
        <v>0</v>
      </c>
      <c r="BM40" s="50">
        <f t="shared" si="47"/>
        <v>475</v>
      </c>
    </row>
    <row r="41" spans="1:65" ht="12.75">
      <c r="A41" s="54" t="s">
        <v>186</v>
      </c>
      <c r="B41" s="51" t="s">
        <v>70</v>
      </c>
      <c r="C41" s="45">
        <v>21</v>
      </c>
      <c r="D41" s="45" t="s">
        <v>48</v>
      </c>
      <c r="E41" s="49">
        <v>125</v>
      </c>
      <c r="F41" s="49"/>
      <c r="G41" s="53"/>
      <c r="H41" s="53">
        <f>SUM(C41*E41)</f>
        <v>2625</v>
      </c>
      <c r="I41" s="53"/>
      <c r="J41" s="53">
        <f t="shared" si="31"/>
        <v>2625</v>
      </c>
      <c r="K41" s="50">
        <v>0</v>
      </c>
      <c r="L41" s="50">
        <v>0</v>
      </c>
      <c r="M41" s="50">
        <v>0</v>
      </c>
      <c r="N41" s="50">
        <v>0</v>
      </c>
      <c r="O41" s="50">
        <f t="shared" si="32"/>
        <v>0</v>
      </c>
      <c r="P41" s="50">
        <v>0</v>
      </c>
      <c r="Q41" s="50">
        <v>0</v>
      </c>
      <c r="R41" s="50">
        <v>0</v>
      </c>
      <c r="S41" s="50">
        <v>0</v>
      </c>
      <c r="T41" s="50">
        <f t="shared" si="33"/>
        <v>0</v>
      </c>
      <c r="U41" s="50">
        <v>0</v>
      </c>
      <c r="V41" s="50">
        <v>0</v>
      </c>
      <c r="W41" s="50">
        <v>0</v>
      </c>
      <c r="X41" s="50">
        <v>0</v>
      </c>
      <c r="Y41" s="50">
        <f t="shared" si="34"/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f t="shared" si="35"/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f t="shared" si="36"/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f t="shared" si="37"/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f t="shared" si="38"/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f t="shared" si="39"/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f t="shared" si="40"/>
        <v>0</v>
      </c>
      <c r="BD41" s="50">
        <f t="shared" si="41"/>
        <v>0</v>
      </c>
      <c r="BE41" s="50">
        <f t="shared" si="42"/>
        <v>0</v>
      </c>
      <c r="BF41" s="50">
        <f t="shared" si="43"/>
        <v>0</v>
      </c>
      <c r="BG41" s="50">
        <f t="shared" si="44"/>
        <v>0</v>
      </c>
      <c r="BH41" s="50">
        <f t="shared" si="45"/>
        <v>0</v>
      </c>
      <c r="BI41" s="50">
        <f t="shared" si="46"/>
        <v>0</v>
      </c>
      <c r="BJ41" s="50">
        <f t="shared" si="46"/>
        <v>0</v>
      </c>
      <c r="BK41" s="50">
        <f t="shared" si="46"/>
        <v>2625</v>
      </c>
      <c r="BL41" s="50">
        <f t="shared" si="46"/>
        <v>0</v>
      </c>
      <c r="BM41" s="50">
        <f t="shared" si="47"/>
        <v>2625</v>
      </c>
    </row>
    <row r="42" spans="1:65" ht="12.75">
      <c r="A42" s="54"/>
      <c r="B42" s="51" t="s">
        <v>194</v>
      </c>
      <c r="C42" s="45">
        <v>32</v>
      </c>
      <c r="D42" s="45" t="s">
        <v>48</v>
      </c>
      <c r="E42" s="49">
        <v>150</v>
      </c>
      <c r="F42" s="49"/>
      <c r="G42" s="53"/>
      <c r="H42" s="53">
        <f>(C42*E42)</f>
        <v>4800</v>
      </c>
      <c r="I42" s="53"/>
      <c r="J42" s="53">
        <f t="shared" si="31"/>
        <v>4800</v>
      </c>
      <c r="K42" s="50">
        <v>0</v>
      </c>
      <c r="L42" s="50">
        <v>0</v>
      </c>
      <c r="M42" s="50">
        <v>0</v>
      </c>
      <c r="N42" s="50">
        <v>0</v>
      </c>
      <c r="O42" s="50">
        <f t="shared" si="32"/>
        <v>0</v>
      </c>
      <c r="P42" s="50">
        <v>0</v>
      </c>
      <c r="Q42" s="50">
        <v>0</v>
      </c>
      <c r="R42" s="50">
        <v>0</v>
      </c>
      <c r="S42" s="50">
        <v>0</v>
      </c>
      <c r="T42" s="50">
        <f t="shared" si="33"/>
        <v>0</v>
      </c>
      <c r="U42" s="50">
        <v>0</v>
      </c>
      <c r="V42" s="50">
        <v>0</v>
      </c>
      <c r="W42" s="50">
        <v>0</v>
      </c>
      <c r="X42" s="50">
        <v>0</v>
      </c>
      <c r="Y42" s="50">
        <f t="shared" si="34"/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f t="shared" si="35"/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f t="shared" si="36"/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f t="shared" si="37"/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f t="shared" si="38"/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f t="shared" si="39"/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f t="shared" si="40"/>
        <v>0</v>
      </c>
      <c r="BD42" s="50">
        <f t="shared" si="41"/>
        <v>0</v>
      </c>
      <c r="BE42" s="50">
        <f t="shared" si="42"/>
        <v>0</v>
      </c>
      <c r="BF42" s="50">
        <f t="shared" si="43"/>
        <v>0</v>
      </c>
      <c r="BG42" s="50">
        <f t="shared" si="44"/>
        <v>0</v>
      </c>
      <c r="BH42" s="50">
        <f t="shared" si="45"/>
        <v>0</v>
      </c>
      <c r="BI42" s="50">
        <f t="shared" si="46"/>
        <v>0</v>
      </c>
      <c r="BJ42" s="50">
        <f t="shared" si="46"/>
        <v>0</v>
      </c>
      <c r="BK42" s="50">
        <f t="shared" si="46"/>
        <v>4800</v>
      </c>
      <c r="BL42" s="50">
        <f t="shared" si="46"/>
        <v>0</v>
      </c>
      <c r="BM42" s="50">
        <f t="shared" si="47"/>
        <v>4800</v>
      </c>
    </row>
    <row r="43" spans="1:65" ht="12.75">
      <c r="A43" s="37" t="s">
        <v>200</v>
      </c>
      <c r="B43" s="56" t="s">
        <v>190</v>
      </c>
      <c r="I43" s="65">
        <v>127500</v>
      </c>
      <c r="J43" s="53">
        <f t="shared" si="31"/>
        <v>127500</v>
      </c>
      <c r="K43" s="50">
        <v>0</v>
      </c>
      <c r="L43" s="50">
        <v>0</v>
      </c>
      <c r="M43" s="50">
        <v>0</v>
      </c>
      <c r="N43" s="50">
        <v>0</v>
      </c>
      <c r="O43" s="50">
        <f t="shared" si="32"/>
        <v>0</v>
      </c>
      <c r="P43" s="50">
        <v>0</v>
      </c>
      <c r="Q43" s="50">
        <v>0</v>
      </c>
      <c r="R43" s="50">
        <v>0</v>
      </c>
      <c r="S43" s="50">
        <v>0</v>
      </c>
      <c r="T43" s="50">
        <f t="shared" si="33"/>
        <v>0</v>
      </c>
      <c r="U43" s="50">
        <v>0</v>
      </c>
      <c r="V43" s="50">
        <v>0</v>
      </c>
      <c r="W43" s="50">
        <v>0</v>
      </c>
      <c r="X43" s="50">
        <v>0</v>
      </c>
      <c r="Y43" s="50">
        <f t="shared" si="34"/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f t="shared" si="35"/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f t="shared" si="36"/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f t="shared" si="37"/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f t="shared" si="38"/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f t="shared" si="39"/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f t="shared" si="40"/>
        <v>0</v>
      </c>
      <c r="BD43" s="50">
        <f t="shared" si="41"/>
        <v>0</v>
      </c>
      <c r="BE43" s="50">
        <f t="shared" si="42"/>
        <v>0</v>
      </c>
      <c r="BF43" s="50">
        <f t="shared" si="43"/>
        <v>0</v>
      </c>
      <c r="BG43" s="50">
        <f t="shared" si="44"/>
        <v>0</v>
      </c>
      <c r="BH43" s="50">
        <f t="shared" si="45"/>
        <v>0</v>
      </c>
      <c r="BI43" s="50">
        <f t="shared" si="46"/>
        <v>0</v>
      </c>
      <c r="BJ43" s="50">
        <f t="shared" si="46"/>
        <v>0</v>
      </c>
      <c r="BK43" s="50">
        <f t="shared" si="46"/>
        <v>0</v>
      </c>
      <c r="BL43" s="50">
        <f t="shared" si="46"/>
        <v>127500</v>
      </c>
      <c r="BM43" s="50">
        <f t="shared" si="47"/>
        <v>127500</v>
      </c>
    </row>
    <row r="44" spans="1:65" ht="12.75">
      <c r="A44" s="37" t="s">
        <v>201</v>
      </c>
      <c r="B44" s="56"/>
      <c r="C44" s="34">
        <v>31</v>
      </c>
      <c r="D44" s="34" t="s">
        <v>48</v>
      </c>
      <c r="E44" s="34">
        <v>323</v>
      </c>
      <c r="F44" s="65">
        <v>6000</v>
      </c>
      <c r="G44" s="65">
        <v>4000</v>
      </c>
      <c r="H44" s="65">
        <v>4000</v>
      </c>
      <c r="I44" s="65"/>
      <c r="J44" s="53">
        <f t="shared" si="31"/>
        <v>14000</v>
      </c>
      <c r="K44" s="50">
        <v>0</v>
      </c>
      <c r="L44" s="50">
        <v>0</v>
      </c>
      <c r="M44" s="50">
        <v>0</v>
      </c>
      <c r="N44" s="50">
        <v>0</v>
      </c>
      <c r="O44" s="50">
        <f t="shared" si="32"/>
        <v>0</v>
      </c>
      <c r="P44" s="50">
        <v>0</v>
      </c>
      <c r="Q44" s="50">
        <v>0</v>
      </c>
      <c r="R44" s="50">
        <v>0</v>
      </c>
      <c r="S44" s="50">
        <v>0</v>
      </c>
      <c r="T44" s="50">
        <f t="shared" si="33"/>
        <v>0</v>
      </c>
      <c r="U44" s="50">
        <v>0</v>
      </c>
      <c r="V44" s="50">
        <v>0</v>
      </c>
      <c r="W44" s="50">
        <v>0</v>
      </c>
      <c r="X44" s="50">
        <v>0</v>
      </c>
      <c r="Y44" s="50">
        <f t="shared" si="34"/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f t="shared" si="35"/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f t="shared" si="36"/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f t="shared" si="37"/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f t="shared" si="38"/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f t="shared" si="39"/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f t="shared" si="40"/>
        <v>0</v>
      </c>
      <c r="BD44" s="50">
        <f t="shared" si="41"/>
        <v>0</v>
      </c>
      <c r="BE44" s="50">
        <f t="shared" si="42"/>
        <v>0</v>
      </c>
      <c r="BF44" s="50">
        <f t="shared" si="43"/>
        <v>0</v>
      </c>
      <c r="BG44" s="50">
        <f t="shared" si="44"/>
        <v>0</v>
      </c>
      <c r="BH44" s="50">
        <f t="shared" si="45"/>
        <v>0</v>
      </c>
      <c r="BI44" s="50">
        <f t="shared" si="46"/>
        <v>6000</v>
      </c>
      <c r="BJ44" s="50">
        <f t="shared" si="46"/>
        <v>4000</v>
      </c>
      <c r="BK44" s="50">
        <f t="shared" si="46"/>
        <v>4000</v>
      </c>
      <c r="BL44" s="50">
        <f t="shared" si="46"/>
        <v>0</v>
      </c>
      <c r="BM44" s="50">
        <f t="shared" si="47"/>
        <v>14000</v>
      </c>
    </row>
    <row r="45" spans="1:65" ht="12.75">
      <c r="A45" s="48" t="s">
        <v>110</v>
      </c>
      <c r="B45" s="51"/>
      <c r="C45" s="45"/>
      <c r="D45" s="45"/>
      <c r="E45" s="49"/>
      <c r="F45" s="58">
        <f aca="true" t="shared" si="48" ref="F45:BM45">SUM(F38:F44)</f>
        <v>6000</v>
      </c>
      <c r="G45" s="58">
        <f t="shared" si="48"/>
        <v>4000</v>
      </c>
      <c r="H45" s="58">
        <f t="shared" si="48"/>
        <v>18240</v>
      </c>
      <c r="I45" s="58">
        <f t="shared" si="48"/>
        <v>127500</v>
      </c>
      <c r="J45" s="58">
        <f t="shared" si="48"/>
        <v>155740</v>
      </c>
      <c r="K45" s="58">
        <f t="shared" si="48"/>
        <v>0</v>
      </c>
      <c r="L45" s="58">
        <f t="shared" si="48"/>
        <v>0</v>
      </c>
      <c r="M45" s="58">
        <f t="shared" si="48"/>
        <v>0</v>
      </c>
      <c r="N45" s="58">
        <f t="shared" si="48"/>
        <v>0</v>
      </c>
      <c r="O45" s="58">
        <f t="shared" si="48"/>
        <v>0</v>
      </c>
      <c r="P45" s="58">
        <f>SUM(P38:P44)</f>
        <v>0</v>
      </c>
      <c r="Q45" s="58">
        <f>SUM(Q38:Q44)</f>
        <v>0</v>
      </c>
      <c r="R45" s="58">
        <f>SUM(R38:R44)</f>
        <v>0</v>
      </c>
      <c r="S45" s="58">
        <f>SUM(S38:S44)</f>
        <v>0</v>
      </c>
      <c r="T45" s="58">
        <f>SUM(T38:T44)</f>
        <v>0</v>
      </c>
      <c r="U45" s="58">
        <f t="shared" si="48"/>
        <v>0</v>
      </c>
      <c r="V45" s="58">
        <f t="shared" si="48"/>
        <v>0</v>
      </c>
      <c r="W45" s="58">
        <f t="shared" si="48"/>
        <v>0</v>
      </c>
      <c r="X45" s="58">
        <f t="shared" si="48"/>
        <v>0</v>
      </c>
      <c r="Y45" s="58">
        <f t="shared" si="48"/>
        <v>0</v>
      </c>
      <c r="Z45" s="58">
        <f t="shared" si="48"/>
        <v>0</v>
      </c>
      <c r="AA45" s="58">
        <f t="shared" si="48"/>
        <v>0</v>
      </c>
      <c r="AB45" s="58">
        <f t="shared" si="48"/>
        <v>0</v>
      </c>
      <c r="AC45" s="58">
        <f t="shared" si="48"/>
        <v>0</v>
      </c>
      <c r="AD45" s="58">
        <f t="shared" si="48"/>
        <v>0</v>
      </c>
      <c r="AE45" s="58">
        <f t="shared" si="48"/>
        <v>0</v>
      </c>
      <c r="AF45" s="58">
        <f t="shared" si="48"/>
        <v>0</v>
      </c>
      <c r="AG45" s="58">
        <f t="shared" si="48"/>
        <v>0</v>
      </c>
      <c r="AH45" s="58">
        <f t="shared" si="48"/>
        <v>0</v>
      </c>
      <c r="AI45" s="58">
        <f t="shared" si="48"/>
        <v>0</v>
      </c>
      <c r="AJ45" s="58">
        <f t="shared" si="48"/>
        <v>0</v>
      </c>
      <c r="AK45" s="58">
        <f t="shared" si="48"/>
        <v>0</v>
      </c>
      <c r="AL45" s="58">
        <f t="shared" si="48"/>
        <v>0</v>
      </c>
      <c r="AM45" s="58">
        <f t="shared" si="48"/>
        <v>0</v>
      </c>
      <c r="AN45" s="58">
        <f t="shared" si="48"/>
        <v>0</v>
      </c>
      <c r="AO45" s="58">
        <f t="shared" si="48"/>
        <v>0</v>
      </c>
      <c r="AP45" s="58">
        <f t="shared" si="48"/>
        <v>0</v>
      </c>
      <c r="AQ45" s="58">
        <f t="shared" si="48"/>
        <v>0</v>
      </c>
      <c r="AR45" s="58">
        <f t="shared" si="48"/>
        <v>0</v>
      </c>
      <c r="AS45" s="58">
        <f t="shared" si="48"/>
        <v>0</v>
      </c>
      <c r="AT45" s="58">
        <f t="shared" si="48"/>
        <v>0</v>
      </c>
      <c r="AU45" s="58">
        <f t="shared" si="48"/>
        <v>0</v>
      </c>
      <c r="AV45" s="58">
        <f t="shared" si="48"/>
        <v>0</v>
      </c>
      <c r="AW45" s="58">
        <f t="shared" si="48"/>
        <v>0</v>
      </c>
      <c r="AX45" s="58">
        <f t="shared" si="48"/>
        <v>0</v>
      </c>
      <c r="AY45" s="58">
        <f t="shared" si="48"/>
        <v>0</v>
      </c>
      <c r="AZ45" s="58">
        <f t="shared" si="48"/>
        <v>0</v>
      </c>
      <c r="BA45" s="58">
        <f t="shared" si="48"/>
        <v>0</v>
      </c>
      <c r="BB45" s="58">
        <f t="shared" si="48"/>
        <v>0</v>
      </c>
      <c r="BC45" s="58">
        <f t="shared" si="48"/>
        <v>0</v>
      </c>
      <c r="BD45" s="58">
        <f t="shared" si="48"/>
        <v>0</v>
      </c>
      <c r="BE45" s="58">
        <f>SUM(BE38:BE44)</f>
        <v>0</v>
      </c>
      <c r="BF45" s="58">
        <f>SUM(BF38:BF44)</f>
        <v>0</v>
      </c>
      <c r="BG45" s="58">
        <f>SUM(BG38:BG44)</f>
        <v>0</v>
      </c>
      <c r="BH45" s="58">
        <f>SUM(BH38:BH44)</f>
        <v>0</v>
      </c>
      <c r="BI45" s="58">
        <f t="shared" si="48"/>
        <v>6000</v>
      </c>
      <c r="BJ45" s="58">
        <f t="shared" si="48"/>
        <v>4000</v>
      </c>
      <c r="BK45" s="58">
        <f t="shared" si="48"/>
        <v>18240</v>
      </c>
      <c r="BL45" s="58">
        <f t="shared" si="48"/>
        <v>127500</v>
      </c>
      <c r="BM45" s="58">
        <f t="shared" si="48"/>
        <v>155740</v>
      </c>
    </row>
    <row r="46" spans="1:65" ht="12.75">
      <c r="A46" s="54"/>
      <c r="B46" s="51"/>
      <c r="C46" s="45"/>
      <c r="D46" s="45"/>
      <c r="E46" s="49"/>
      <c r="F46" s="49"/>
      <c r="G46" s="53"/>
      <c r="H46" s="53"/>
      <c r="I46" s="53"/>
      <c r="J46" s="53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</row>
    <row r="47" spans="1:65" ht="12.75">
      <c r="A47" s="48" t="s">
        <v>259</v>
      </c>
      <c r="B47" s="51"/>
      <c r="C47" s="45"/>
      <c r="D47" s="45"/>
      <c r="E47" s="49"/>
      <c r="F47" s="49"/>
      <c r="G47" s="53"/>
      <c r="H47" s="53"/>
      <c r="I47" s="53"/>
      <c r="J47" s="5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</row>
    <row r="48" spans="1:65" ht="12.75">
      <c r="A48" s="54" t="s">
        <v>202</v>
      </c>
      <c r="B48" s="51" t="s">
        <v>203</v>
      </c>
      <c r="C48" s="45"/>
      <c r="D48" s="45"/>
      <c r="E48" s="49"/>
      <c r="F48" s="55">
        <v>15000</v>
      </c>
      <c r="G48" s="53">
        <v>25425</v>
      </c>
      <c r="H48" s="53">
        <v>25425</v>
      </c>
      <c r="J48" s="53">
        <f>SUM(F48:I48)</f>
        <v>65850</v>
      </c>
      <c r="K48" s="50">
        <v>0</v>
      </c>
      <c r="L48" s="50">
        <v>0</v>
      </c>
      <c r="M48" s="50">
        <v>0</v>
      </c>
      <c r="N48" s="50">
        <v>0</v>
      </c>
      <c r="O48" s="50">
        <f>K48+L48+M48+N48</f>
        <v>0</v>
      </c>
      <c r="P48" s="50">
        <v>0</v>
      </c>
      <c r="Q48" s="50">
        <v>0</v>
      </c>
      <c r="R48" s="50">
        <v>0</v>
      </c>
      <c r="S48" s="50">
        <v>0</v>
      </c>
      <c r="T48" s="50">
        <f>P48+Q48+R48+S48</f>
        <v>0</v>
      </c>
      <c r="U48" s="50">
        <v>0</v>
      </c>
      <c r="V48" s="50">
        <v>0</v>
      </c>
      <c r="W48" s="50">
        <v>0</v>
      </c>
      <c r="X48" s="50">
        <v>0</v>
      </c>
      <c r="Y48" s="50">
        <f>U48+V48+W48+X48</f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f>Z48+AA48+AB48+AC48</f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f>AE48+AF48+AG48+AH48</f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f>AJ48+AK48+AL48+AM48</f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f>AO48+AP48+AQ48+AR48</f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f>AT48+AU48+AV48+AW48</f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f>AY48+AZ48+BA48+BB48</f>
        <v>0</v>
      </c>
      <c r="BD48" s="50">
        <f aca="true" t="shared" si="49" ref="BD48:BH49">SUM(K48++P48+U48+Z48+AE48+AJ48+AO48+AT48+AY48)</f>
        <v>0</v>
      </c>
      <c r="BE48" s="50">
        <f t="shared" si="49"/>
        <v>0</v>
      </c>
      <c r="BF48" s="50">
        <f t="shared" si="49"/>
        <v>0</v>
      </c>
      <c r="BG48" s="50">
        <f t="shared" si="49"/>
        <v>0</v>
      </c>
      <c r="BH48" s="50">
        <f t="shared" si="49"/>
        <v>0</v>
      </c>
      <c r="BI48" s="50">
        <f aca="true" t="shared" si="50" ref="BI48:BL49">F48-BD48</f>
        <v>15000</v>
      </c>
      <c r="BJ48" s="50">
        <f t="shared" si="50"/>
        <v>25425</v>
      </c>
      <c r="BK48" s="50">
        <f t="shared" si="50"/>
        <v>25425</v>
      </c>
      <c r="BL48" s="50">
        <f t="shared" si="50"/>
        <v>0</v>
      </c>
      <c r="BM48" s="50">
        <f>BI48+BJ48+BK48+BL48</f>
        <v>65850</v>
      </c>
    </row>
    <row r="49" spans="1:65" ht="12.75">
      <c r="A49" s="54" t="s">
        <v>204</v>
      </c>
      <c r="B49" s="51"/>
      <c r="C49" s="45">
        <v>31</v>
      </c>
      <c r="D49" s="45" t="s">
        <v>48</v>
      </c>
      <c r="E49" s="49">
        <v>355</v>
      </c>
      <c r="F49" s="55">
        <v>6000</v>
      </c>
      <c r="G49" s="53">
        <v>5000</v>
      </c>
      <c r="H49" s="53">
        <v>5000</v>
      </c>
      <c r="I49" s="53"/>
      <c r="J49" s="53">
        <f>SUM(F49:I49)</f>
        <v>16000</v>
      </c>
      <c r="K49" s="50">
        <v>0</v>
      </c>
      <c r="L49" s="50">
        <v>0</v>
      </c>
      <c r="M49" s="50">
        <v>0</v>
      </c>
      <c r="N49" s="50">
        <v>0</v>
      </c>
      <c r="O49" s="50">
        <f>K49+L49+M49+N49</f>
        <v>0</v>
      </c>
      <c r="P49" s="50">
        <v>0</v>
      </c>
      <c r="Q49" s="50">
        <v>0</v>
      </c>
      <c r="R49" s="50">
        <v>0</v>
      </c>
      <c r="S49" s="50">
        <v>0</v>
      </c>
      <c r="T49" s="50">
        <f>P49+Q49+R49+S49</f>
        <v>0</v>
      </c>
      <c r="U49" s="50">
        <v>0</v>
      </c>
      <c r="V49" s="50">
        <v>0</v>
      </c>
      <c r="W49" s="50">
        <v>0</v>
      </c>
      <c r="X49" s="50">
        <v>0</v>
      </c>
      <c r="Y49" s="50">
        <f>U49+V49+W49+X49</f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f>Z49+AA49+AB49+AC49</f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f>AE49+AF49+AG49+AH49</f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f>AJ49+AK49+AL49+AM49</f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f>AO49+AP49+AQ49+AR49</f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f>AT49+AU49+AV49+AW49</f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f>AY49+AZ49+BA49+BB49</f>
        <v>0</v>
      </c>
      <c r="BD49" s="50">
        <f t="shared" si="49"/>
        <v>0</v>
      </c>
      <c r="BE49" s="50">
        <f t="shared" si="49"/>
        <v>0</v>
      </c>
      <c r="BF49" s="50">
        <f t="shared" si="49"/>
        <v>0</v>
      </c>
      <c r="BG49" s="50">
        <f t="shared" si="49"/>
        <v>0</v>
      </c>
      <c r="BH49" s="50">
        <f t="shared" si="49"/>
        <v>0</v>
      </c>
      <c r="BI49" s="50">
        <f t="shared" si="50"/>
        <v>6000</v>
      </c>
      <c r="BJ49" s="50">
        <f t="shared" si="50"/>
        <v>5000</v>
      </c>
      <c r="BK49" s="50">
        <f t="shared" si="50"/>
        <v>5000</v>
      </c>
      <c r="BL49" s="50">
        <f t="shared" si="50"/>
        <v>0</v>
      </c>
      <c r="BM49" s="50">
        <f>BI49+BJ49+BK49+BL49</f>
        <v>16000</v>
      </c>
    </row>
    <row r="50" spans="1:65" ht="12.75">
      <c r="A50" s="48" t="s">
        <v>260</v>
      </c>
      <c r="B50" s="56"/>
      <c r="C50" s="66"/>
      <c r="D50" s="66"/>
      <c r="E50" s="67"/>
      <c r="F50" s="68">
        <f aca="true" t="shared" si="51" ref="F50:BM50">SUM(F48:F49)</f>
        <v>21000</v>
      </c>
      <c r="G50" s="58">
        <f t="shared" si="51"/>
        <v>30425</v>
      </c>
      <c r="H50" s="58">
        <f t="shared" si="51"/>
        <v>30425</v>
      </c>
      <c r="I50" s="58">
        <f t="shared" si="51"/>
        <v>0</v>
      </c>
      <c r="J50" s="58">
        <f t="shared" si="51"/>
        <v>81850</v>
      </c>
      <c r="K50" s="58">
        <f t="shared" si="51"/>
        <v>0</v>
      </c>
      <c r="L50" s="58">
        <f t="shared" si="51"/>
        <v>0</v>
      </c>
      <c r="M50" s="58">
        <f t="shared" si="51"/>
        <v>0</v>
      </c>
      <c r="N50" s="58">
        <f t="shared" si="51"/>
        <v>0</v>
      </c>
      <c r="O50" s="58">
        <f t="shared" si="51"/>
        <v>0</v>
      </c>
      <c r="P50" s="58">
        <f>SUM(P48:P49)</f>
        <v>0</v>
      </c>
      <c r="Q50" s="58">
        <f>SUM(Q48:Q49)</f>
        <v>0</v>
      </c>
      <c r="R50" s="58">
        <f>SUM(R48:R49)</f>
        <v>0</v>
      </c>
      <c r="S50" s="58">
        <f>SUM(S48:S49)</f>
        <v>0</v>
      </c>
      <c r="T50" s="58">
        <f>SUM(T48:T49)</f>
        <v>0</v>
      </c>
      <c r="U50" s="58">
        <f t="shared" si="51"/>
        <v>0</v>
      </c>
      <c r="V50" s="58">
        <f t="shared" si="51"/>
        <v>0</v>
      </c>
      <c r="W50" s="58">
        <f t="shared" si="51"/>
        <v>0</v>
      </c>
      <c r="X50" s="58">
        <f t="shared" si="51"/>
        <v>0</v>
      </c>
      <c r="Y50" s="58">
        <f t="shared" si="51"/>
        <v>0</v>
      </c>
      <c r="Z50" s="58">
        <f t="shared" si="51"/>
        <v>0</v>
      </c>
      <c r="AA50" s="58">
        <f t="shared" si="51"/>
        <v>0</v>
      </c>
      <c r="AB50" s="58">
        <f t="shared" si="51"/>
        <v>0</v>
      </c>
      <c r="AC50" s="58">
        <f t="shared" si="51"/>
        <v>0</v>
      </c>
      <c r="AD50" s="58">
        <f t="shared" si="51"/>
        <v>0</v>
      </c>
      <c r="AE50" s="58">
        <f t="shared" si="51"/>
        <v>0</v>
      </c>
      <c r="AF50" s="58">
        <f t="shared" si="51"/>
        <v>0</v>
      </c>
      <c r="AG50" s="58">
        <f t="shared" si="51"/>
        <v>0</v>
      </c>
      <c r="AH50" s="58">
        <f t="shared" si="51"/>
        <v>0</v>
      </c>
      <c r="AI50" s="58">
        <f t="shared" si="51"/>
        <v>0</v>
      </c>
      <c r="AJ50" s="58">
        <f t="shared" si="51"/>
        <v>0</v>
      </c>
      <c r="AK50" s="58">
        <f t="shared" si="51"/>
        <v>0</v>
      </c>
      <c r="AL50" s="58">
        <f t="shared" si="51"/>
        <v>0</v>
      </c>
      <c r="AM50" s="58">
        <f t="shared" si="51"/>
        <v>0</v>
      </c>
      <c r="AN50" s="58">
        <f t="shared" si="51"/>
        <v>0</v>
      </c>
      <c r="AO50" s="58">
        <f t="shared" si="51"/>
        <v>0</v>
      </c>
      <c r="AP50" s="58">
        <f t="shared" si="51"/>
        <v>0</v>
      </c>
      <c r="AQ50" s="58">
        <f t="shared" si="51"/>
        <v>0</v>
      </c>
      <c r="AR50" s="58">
        <f t="shared" si="51"/>
        <v>0</v>
      </c>
      <c r="AS50" s="58">
        <f t="shared" si="51"/>
        <v>0</v>
      </c>
      <c r="AT50" s="58">
        <f t="shared" si="51"/>
        <v>0</v>
      </c>
      <c r="AU50" s="58">
        <f t="shared" si="51"/>
        <v>0</v>
      </c>
      <c r="AV50" s="58">
        <f t="shared" si="51"/>
        <v>0</v>
      </c>
      <c r="AW50" s="58">
        <f t="shared" si="51"/>
        <v>0</v>
      </c>
      <c r="AX50" s="58">
        <f t="shared" si="51"/>
        <v>0</v>
      </c>
      <c r="AY50" s="58">
        <f t="shared" si="51"/>
        <v>0</v>
      </c>
      <c r="AZ50" s="58">
        <f t="shared" si="51"/>
        <v>0</v>
      </c>
      <c r="BA50" s="58">
        <f t="shared" si="51"/>
        <v>0</v>
      </c>
      <c r="BB50" s="58">
        <f t="shared" si="51"/>
        <v>0</v>
      </c>
      <c r="BC50" s="58">
        <f t="shared" si="51"/>
        <v>0</v>
      </c>
      <c r="BD50" s="58">
        <f t="shared" si="51"/>
        <v>0</v>
      </c>
      <c r="BE50" s="58">
        <f>SUM(BE48:BE49)</f>
        <v>0</v>
      </c>
      <c r="BF50" s="58">
        <f>SUM(BF48:BF49)</f>
        <v>0</v>
      </c>
      <c r="BG50" s="58">
        <f>SUM(BG48:BG49)</f>
        <v>0</v>
      </c>
      <c r="BH50" s="58">
        <f>SUM(BH48:BH49)</f>
        <v>0</v>
      </c>
      <c r="BI50" s="58">
        <f t="shared" si="51"/>
        <v>21000</v>
      </c>
      <c r="BJ50" s="58">
        <f t="shared" si="51"/>
        <v>30425</v>
      </c>
      <c r="BK50" s="58">
        <f t="shared" si="51"/>
        <v>30425</v>
      </c>
      <c r="BL50" s="58">
        <f t="shared" si="51"/>
        <v>0</v>
      </c>
      <c r="BM50" s="58">
        <f t="shared" si="51"/>
        <v>81850</v>
      </c>
    </row>
    <row r="51" spans="1:65" s="48" customFormat="1" ht="12.75">
      <c r="A51" s="54"/>
      <c r="B51" s="51"/>
      <c r="C51" s="45"/>
      <c r="D51" s="45"/>
      <c r="E51" s="49"/>
      <c r="F51" s="55"/>
      <c r="G51" s="53"/>
      <c r="H51" s="53"/>
      <c r="I51" s="53"/>
      <c r="J51" s="53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</row>
    <row r="52" spans="2:65" ht="15.75">
      <c r="B52" s="69" t="s">
        <v>205</v>
      </c>
      <c r="C52" s="70"/>
      <c r="D52" s="70"/>
      <c r="E52" s="71"/>
      <c r="F52" s="72">
        <f aca="true" t="shared" si="52" ref="F52:BL52">F21+F35+F45+F50</f>
        <v>85000</v>
      </c>
      <c r="G52" s="72">
        <f>G21+G35+G45+G50</f>
        <v>69425</v>
      </c>
      <c r="H52" s="72">
        <f t="shared" si="52"/>
        <v>494134.5</v>
      </c>
      <c r="I52" s="72">
        <f t="shared" si="52"/>
        <v>350000</v>
      </c>
      <c r="J52" s="72">
        <f t="shared" si="52"/>
        <v>998559.5</v>
      </c>
      <c r="K52" s="72">
        <f t="shared" si="52"/>
        <v>0</v>
      </c>
      <c r="L52" s="72">
        <f>L21+L35+L45+L50</f>
        <v>0</v>
      </c>
      <c r="M52" s="72">
        <f t="shared" si="52"/>
        <v>0</v>
      </c>
      <c r="N52" s="72">
        <f t="shared" si="52"/>
        <v>0</v>
      </c>
      <c r="O52" s="72">
        <f t="shared" si="52"/>
        <v>0</v>
      </c>
      <c r="P52" s="72">
        <f>P21+P35+P45+P50</f>
        <v>0</v>
      </c>
      <c r="Q52" s="72">
        <f>Q21+Q35+Q45+Q50</f>
        <v>0</v>
      </c>
      <c r="R52" s="72">
        <f>R21+R35+R45+R50</f>
        <v>0</v>
      </c>
      <c r="S52" s="72">
        <f>S21+S35+S45+S50</f>
        <v>0</v>
      </c>
      <c r="T52" s="72">
        <f>T21+T35+T45+T50</f>
        <v>0</v>
      </c>
      <c r="U52" s="72">
        <f t="shared" si="52"/>
        <v>0</v>
      </c>
      <c r="V52" s="72">
        <f t="shared" si="52"/>
        <v>0</v>
      </c>
      <c r="W52" s="72">
        <f t="shared" si="52"/>
        <v>0</v>
      </c>
      <c r="X52" s="72">
        <f t="shared" si="52"/>
        <v>0</v>
      </c>
      <c r="Y52" s="72">
        <f>Y21+Y35+Y45+Y50</f>
        <v>0</v>
      </c>
      <c r="Z52" s="72">
        <f t="shared" si="52"/>
        <v>0</v>
      </c>
      <c r="AA52" s="72">
        <f>AA21+AA35+AA45+AA50</f>
        <v>0</v>
      </c>
      <c r="AB52" s="72">
        <f t="shared" si="52"/>
        <v>0</v>
      </c>
      <c r="AC52" s="72">
        <f t="shared" si="52"/>
        <v>0</v>
      </c>
      <c r="AD52" s="72">
        <f t="shared" si="52"/>
        <v>0</v>
      </c>
      <c r="AE52" s="72">
        <f t="shared" si="52"/>
        <v>0</v>
      </c>
      <c r="AF52" s="72">
        <f t="shared" si="52"/>
        <v>0</v>
      </c>
      <c r="AG52" s="72">
        <f t="shared" si="52"/>
        <v>0</v>
      </c>
      <c r="AH52" s="72">
        <f t="shared" si="52"/>
        <v>0</v>
      </c>
      <c r="AI52" s="72">
        <f>AI21+AI35+AI45+AI50</f>
        <v>0</v>
      </c>
      <c r="AJ52" s="72">
        <f t="shared" si="52"/>
        <v>0</v>
      </c>
      <c r="AK52" s="72">
        <f>AK21+AK35+AK45+AK50</f>
        <v>0</v>
      </c>
      <c r="AL52" s="72">
        <f t="shared" si="52"/>
        <v>0</v>
      </c>
      <c r="AM52" s="72">
        <f t="shared" si="52"/>
        <v>0</v>
      </c>
      <c r="AN52" s="72">
        <f t="shared" si="52"/>
        <v>0</v>
      </c>
      <c r="AO52" s="72">
        <f t="shared" si="52"/>
        <v>0</v>
      </c>
      <c r="AP52" s="72">
        <f t="shared" si="52"/>
        <v>0</v>
      </c>
      <c r="AQ52" s="72">
        <f t="shared" si="52"/>
        <v>0</v>
      </c>
      <c r="AR52" s="72">
        <f t="shared" si="52"/>
        <v>0</v>
      </c>
      <c r="AS52" s="72">
        <f>AS21+AS35+AS45+AS50</f>
        <v>0</v>
      </c>
      <c r="AT52" s="72">
        <f t="shared" si="52"/>
        <v>0</v>
      </c>
      <c r="AU52" s="72">
        <f>AU21+AU35+AU45+AU50</f>
        <v>0</v>
      </c>
      <c r="AV52" s="72">
        <f t="shared" si="52"/>
        <v>0</v>
      </c>
      <c r="AW52" s="72">
        <f t="shared" si="52"/>
        <v>0</v>
      </c>
      <c r="AX52" s="72">
        <f t="shared" si="52"/>
        <v>0</v>
      </c>
      <c r="AY52" s="72">
        <f t="shared" si="52"/>
        <v>0</v>
      </c>
      <c r="AZ52" s="72">
        <f t="shared" si="52"/>
        <v>0</v>
      </c>
      <c r="BA52" s="72">
        <f t="shared" si="52"/>
        <v>0</v>
      </c>
      <c r="BB52" s="72">
        <f t="shared" si="52"/>
        <v>0</v>
      </c>
      <c r="BC52" s="72">
        <f>BC21+BC35+BC45+BC50</f>
        <v>0</v>
      </c>
      <c r="BD52" s="72">
        <f t="shared" si="52"/>
        <v>0</v>
      </c>
      <c r="BE52" s="72">
        <f>BE21+BE35+BE45+BE50</f>
        <v>0</v>
      </c>
      <c r="BF52" s="72">
        <f>BF21+BF35+BF45+BF50</f>
        <v>0</v>
      </c>
      <c r="BG52" s="72">
        <f>BG21+BG35+BG45+BG50</f>
        <v>0</v>
      </c>
      <c r="BH52" s="72">
        <f>BH21+BH35+BH45+BH50</f>
        <v>0</v>
      </c>
      <c r="BI52" s="72">
        <f t="shared" si="52"/>
        <v>85000</v>
      </c>
      <c r="BJ52" s="72">
        <f>BJ21+BJ35+BJ45+BJ50</f>
        <v>69425</v>
      </c>
      <c r="BK52" s="72">
        <f t="shared" si="52"/>
        <v>494134.5</v>
      </c>
      <c r="BL52" s="72">
        <f t="shared" si="52"/>
        <v>350000</v>
      </c>
      <c r="BM52" s="72">
        <f>BM21+BM35+BM45+BM50</f>
        <v>998559.5</v>
      </c>
    </row>
    <row r="53" spans="1:65" ht="12.75">
      <c r="A53" s="54"/>
      <c r="B53" s="66"/>
      <c r="C53" s="66"/>
      <c r="D53" s="45"/>
      <c r="E53" s="49"/>
      <c r="F53" s="49"/>
      <c r="G53" s="53"/>
      <c r="H53" s="53"/>
      <c r="I53" s="53"/>
      <c r="J53" s="53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</row>
    <row r="54" spans="1:65" ht="15.75">
      <c r="A54" s="54"/>
      <c r="B54" s="45"/>
      <c r="C54" s="45"/>
      <c r="D54" s="45"/>
      <c r="I54" s="37"/>
      <c r="J54" s="37"/>
      <c r="K54" s="87"/>
      <c r="L54" s="87"/>
      <c r="M54" s="50"/>
      <c r="N54" s="50"/>
      <c r="O54" s="50"/>
      <c r="P54" s="87"/>
      <c r="Q54" s="87"/>
      <c r="R54" s="50"/>
      <c r="S54" s="50"/>
      <c r="T54" s="50"/>
      <c r="U54" s="87"/>
      <c r="V54" s="87"/>
      <c r="W54" s="50"/>
      <c r="X54" s="50"/>
      <c r="Y54" s="50"/>
      <c r="Z54" s="87"/>
      <c r="AA54" s="87"/>
      <c r="AB54" s="50"/>
      <c r="AC54" s="50"/>
      <c r="AD54" s="50"/>
      <c r="AE54" s="87"/>
      <c r="AF54" s="87"/>
      <c r="AG54" s="50"/>
      <c r="AH54" s="50"/>
      <c r="AI54" s="50"/>
      <c r="AJ54" s="87"/>
      <c r="AK54" s="87"/>
      <c r="AL54" s="50"/>
      <c r="AM54" s="50"/>
      <c r="AN54" s="50"/>
      <c r="AO54" s="87"/>
      <c r="AP54" s="87"/>
      <c r="AQ54" s="50"/>
      <c r="AR54" s="50"/>
      <c r="AS54" s="50"/>
      <c r="AT54" s="87"/>
      <c r="AU54" s="87"/>
      <c r="AV54" s="50"/>
      <c r="AW54" s="50"/>
      <c r="AX54" s="50"/>
      <c r="AY54" s="87"/>
      <c r="AZ54" s="87"/>
      <c r="BA54" s="50"/>
      <c r="BB54" s="50"/>
      <c r="BC54" s="50"/>
      <c r="BD54" s="73"/>
      <c r="BE54" s="73"/>
      <c r="BF54" s="74"/>
      <c r="BG54" s="50"/>
      <c r="BH54" s="50"/>
      <c r="BI54" s="50"/>
      <c r="BJ54" s="50"/>
      <c r="BK54" s="50"/>
      <c r="BL54" s="50"/>
      <c r="BM54" s="50"/>
    </row>
    <row r="55" spans="1:65" ht="15">
      <c r="A55" s="45"/>
      <c r="B55" s="45"/>
      <c r="C55" s="45"/>
      <c r="D55" s="45"/>
      <c r="I55" s="37"/>
      <c r="J55" s="37"/>
      <c r="K55" s="88"/>
      <c r="L55" s="88"/>
      <c r="M55" s="50"/>
      <c r="N55" s="50"/>
      <c r="O55" s="50"/>
      <c r="P55" s="88"/>
      <c r="Q55" s="88"/>
      <c r="R55" s="50"/>
      <c r="S55" s="50"/>
      <c r="T55" s="50"/>
      <c r="U55" s="88"/>
      <c r="V55" s="88"/>
      <c r="W55" s="50"/>
      <c r="X55" s="50"/>
      <c r="Y55" s="50"/>
      <c r="Z55" s="88"/>
      <c r="AA55" s="88"/>
      <c r="AB55" s="50"/>
      <c r="AC55" s="50"/>
      <c r="AD55" s="50"/>
      <c r="AE55" s="88"/>
      <c r="AF55" s="88"/>
      <c r="AG55" s="50"/>
      <c r="AH55" s="50"/>
      <c r="AI55" s="50"/>
      <c r="AJ55" s="88"/>
      <c r="AK55" s="88"/>
      <c r="AL55" s="50"/>
      <c r="AM55" s="50"/>
      <c r="AN55" s="50"/>
      <c r="AO55" s="88"/>
      <c r="AP55" s="88"/>
      <c r="AQ55" s="50"/>
      <c r="AR55" s="50"/>
      <c r="AS55" s="50"/>
      <c r="AT55" s="88"/>
      <c r="AU55" s="88"/>
      <c r="AV55" s="50"/>
      <c r="AW55" s="50"/>
      <c r="AX55" s="50"/>
      <c r="AY55" s="88"/>
      <c r="AZ55" s="88"/>
      <c r="BA55" s="50"/>
      <c r="BB55" s="50"/>
      <c r="BC55" s="50"/>
      <c r="BD55" s="73"/>
      <c r="BE55" s="73"/>
      <c r="BF55" s="50"/>
      <c r="BG55" s="50"/>
      <c r="BH55" s="50"/>
      <c r="BI55" s="50"/>
      <c r="BJ55" s="50"/>
      <c r="BK55" s="50"/>
      <c r="BL55" s="50"/>
      <c r="BM55" s="50"/>
    </row>
    <row r="56" spans="1:65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38"/>
      <c r="L56" s="38"/>
      <c r="M56" s="50"/>
      <c r="N56" s="50"/>
      <c r="O56" s="50"/>
      <c r="P56" s="38"/>
      <c r="Q56" s="38"/>
      <c r="R56" s="50"/>
      <c r="S56" s="50"/>
      <c r="T56" s="50"/>
      <c r="U56" s="38"/>
      <c r="V56" s="38"/>
      <c r="W56" s="50"/>
      <c r="X56" s="50"/>
      <c r="Y56" s="50"/>
      <c r="Z56" s="38"/>
      <c r="AA56" s="38"/>
      <c r="AB56" s="50"/>
      <c r="AC56" s="50"/>
      <c r="AD56" s="50"/>
      <c r="AE56" s="38"/>
      <c r="AF56" s="38"/>
      <c r="AG56" s="50"/>
      <c r="AH56" s="50"/>
      <c r="AI56" s="50"/>
      <c r="AJ56" s="38"/>
      <c r="AK56" s="38"/>
      <c r="AL56" s="50"/>
      <c r="AM56" s="50"/>
      <c r="AN56" s="50"/>
      <c r="AO56" s="38"/>
      <c r="AP56" s="38"/>
      <c r="AQ56" s="50"/>
      <c r="AR56" s="50"/>
      <c r="AS56" s="50"/>
      <c r="AT56" s="38"/>
      <c r="AU56" s="38"/>
      <c r="AV56" s="50"/>
      <c r="AW56" s="50"/>
      <c r="AX56" s="50"/>
      <c r="AY56" s="38"/>
      <c r="AZ56" s="38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</row>
    <row r="57" spans="1:65" ht="12.75">
      <c r="A57" s="54"/>
      <c r="B57" s="45"/>
      <c r="C57" s="45"/>
      <c r="D57" s="45"/>
      <c r="E57" s="45"/>
      <c r="F57" s="45"/>
      <c r="G57" s="45"/>
      <c r="H57" s="45"/>
      <c r="I57" s="45"/>
      <c r="J57" s="45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</row>
    <row r="58" spans="1:65" ht="12.75">
      <c r="A58" s="54"/>
      <c r="B58" s="45"/>
      <c r="C58" s="45"/>
      <c r="D58" s="45"/>
      <c r="E58" s="45"/>
      <c r="F58" s="45"/>
      <c r="G58" s="45"/>
      <c r="H58" s="45"/>
      <c r="I58" s="45"/>
      <c r="J58" s="45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</row>
    <row r="59" spans="1:65" ht="12.75">
      <c r="A59" s="54"/>
      <c r="B59" s="45"/>
      <c r="C59" s="45"/>
      <c r="D59" s="45"/>
      <c r="E59" s="45"/>
      <c r="F59" s="45"/>
      <c r="G59" s="45"/>
      <c r="H59" s="45"/>
      <c r="I59" s="45"/>
      <c r="J59" s="45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</row>
    <row r="60" spans="1:65" ht="12.75">
      <c r="A60" s="54"/>
      <c r="B60" s="45"/>
      <c r="C60" s="45"/>
      <c r="D60" s="45"/>
      <c r="E60" s="45"/>
      <c r="F60" s="45"/>
      <c r="G60" s="45"/>
      <c r="H60" s="45"/>
      <c r="I60" s="45"/>
      <c r="J60" s="45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</row>
    <row r="61" spans="1:65" ht="12.75">
      <c r="A61" s="54"/>
      <c r="B61" s="45"/>
      <c r="C61" s="45"/>
      <c r="D61" s="45"/>
      <c r="E61" s="45"/>
      <c r="F61" s="45"/>
      <c r="G61" s="45"/>
      <c r="H61" s="45"/>
      <c r="I61" s="45"/>
      <c r="J61" s="45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</row>
    <row r="62" spans="1:65" ht="12.75">
      <c r="A62" s="54"/>
      <c r="B62" s="45"/>
      <c r="C62" s="45"/>
      <c r="D62" s="45"/>
      <c r="E62" s="45"/>
      <c r="F62" s="45"/>
      <c r="G62" s="45"/>
      <c r="H62" s="45"/>
      <c r="I62" s="45"/>
      <c r="J62" s="45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</row>
    <row r="63" spans="1:65" ht="12.75">
      <c r="A63" s="54"/>
      <c r="B63" s="45"/>
      <c r="C63" s="45"/>
      <c r="D63" s="45"/>
      <c r="E63" s="45"/>
      <c r="F63" s="45"/>
      <c r="G63" s="45"/>
      <c r="H63" s="45"/>
      <c r="I63" s="45"/>
      <c r="J63" s="45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</row>
    <row r="64" spans="1:65" ht="12.75">
      <c r="A64" s="54"/>
      <c r="B64" s="45"/>
      <c r="C64" s="45"/>
      <c r="D64" s="45"/>
      <c r="E64" s="45"/>
      <c r="F64" s="45"/>
      <c r="G64" s="45"/>
      <c r="H64" s="45"/>
      <c r="I64" s="45"/>
      <c r="J64" s="45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</row>
    <row r="65" spans="1:65" ht="12.75">
      <c r="A65" s="54"/>
      <c r="B65" s="45"/>
      <c r="C65" s="45"/>
      <c r="D65" s="45"/>
      <c r="E65" s="45"/>
      <c r="F65" s="45"/>
      <c r="G65" s="45"/>
      <c r="H65" s="45"/>
      <c r="I65" s="45"/>
      <c r="J65" s="45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</row>
    <row r="66" spans="1:65" ht="15.75">
      <c r="A66" s="54"/>
      <c r="B66" s="45"/>
      <c r="C66" s="45"/>
      <c r="D66" s="45"/>
      <c r="E66" s="45"/>
      <c r="F66" s="45"/>
      <c r="G66" s="45"/>
      <c r="H66" s="45"/>
      <c r="I66" s="45"/>
      <c r="J66" s="4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</row>
    <row r="67" spans="1:65" ht="12.75">
      <c r="A67" s="54"/>
      <c r="B67" s="45"/>
      <c r="C67" s="45"/>
      <c r="D67" s="45"/>
      <c r="E67" s="45"/>
      <c r="F67" s="45"/>
      <c r="G67" s="45"/>
      <c r="H67" s="45"/>
      <c r="I67" s="45"/>
      <c r="J67" s="45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</row>
    <row r="68" spans="1:65" ht="12.75">
      <c r="A68" s="54"/>
      <c r="B68" s="45"/>
      <c r="C68" s="45"/>
      <c r="D68" s="45"/>
      <c r="E68" s="45"/>
      <c r="F68" s="45"/>
      <c r="G68" s="45"/>
      <c r="H68" s="45"/>
      <c r="I68" s="45"/>
      <c r="J68" s="45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</row>
    <row r="69" spans="1:65" ht="15.75">
      <c r="A69" s="54"/>
      <c r="B69" s="45"/>
      <c r="C69" s="45"/>
      <c r="D69" s="45"/>
      <c r="E69" s="45"/>
      <c r="F69" s="45"/>
      <c r="G69" s="45"/>
      <c r="H69" s="45"/>
      <c r="I69" s="45"/>
      <c r="J69" s="4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</row>
    <row r="70" spans="1:65" ht="15.75">
      <c r="A70" s="54"/>
      <c r="B70" s="45"/>
      <c r="C70" s="45"/>
      <c r="D70" s="45"/>
      <c r="E70" s="45"/>
      <c r="F70" s="45"/>
      <c r="G70" s="45"/>
      <c r="H70" s="45"/>
      <c r="I70" s="45"/>
      <c r="J70" s="4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</row>
    <row r="71" spans="1:65" ht="12.75">
      <c r="A71" s="54"/>
      <c r="B71" s="45"/>
      <c r="C71" s="45"/>
      <c r="D71" s="45"/>
      <c r="E71" s="45"/>
      <c r="F71" s="45"/>
      <c r="G71" s="45"/>
      <c r="H71" s="45"/>
      <c r="I71" s="45"/>
      <c r="J71" s="45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</row>
    <row r="72" spans="1:65" ht="12.75">
      <c r="A72" s="54"/>
      <c r="B72" s="66"/>
      <c r="C72" s="45"/>
      <c r="D72" s="45"/>
      <c r="E72" s="45"/>
      <c r="F72" s="45"/>
      <c r="G72" s="66"/>
      <c r="H72" s="66"/>
      <c r="I72" s="66"/>
      <c r="J72" s="66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</row>
    <row r="73" spans="1:65" ht="12.75">
      <c r="A73" s="54"/>
      <c r="B73" s="45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5" ht="12.75">
      <c r="A74" s="54"/>
      <c r="B74" s="45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65" ht="12.75">
      <c r="A75" s="54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</row>
    <row r="76" spans="1:65" ht="12.75">
      <c r="A76" s="54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</row>
    <row r="77" spans="1:65" ht="12.75">
      <c r="A77" s="54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</row>
    <row r="78" spans="1:65" ht="12.75">
      <c r="A78" s="54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</row>
    <row r="79" spans="1:65" ht="12.75">
      <c r="A79" s="54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</row>
    <row r="80" spans="11:65" ht="12.7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</row>
    <row r="81" spans="11:65" ht="12.7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</row>
    <row r="82" spans="11:65" ht="12.7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</row>
    <row r="83" spans="11:65" ht="12.7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</row>
    <row r="84" spans="11:65" ht="12.75"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</row>
    <row r="85" spans="11:65" ht="12.75"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</row>
    <row r="86" spans="11:65" ht="12.75"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</row>
    <row r="87" spans="11:65" ht="12.75"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</row>
    <row r="88" spans="11:65" ht="12.75"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</row>
    <row r="89" spans="11:65" ht="12.75"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</row>
    <row r="90" spans="11:65" ht="12.75"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</row>
    <row r="91" spans="11:65" ht="12.75"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</row>
    <row r="92" spans="11:65" ht="12.75"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1:65" ht="12.75"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</row>
    <row r="94" spans="11:65" ht="12.75"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</row>
    <row r="95" spans="11:65" ht="12.75"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</row>
    <row r="96" spans="11:65" ht="12.75"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</row>
    <row r="97" spans="11:65" ht="12.75"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</row>
    <row r="98" spans="11:65" ht="12.75"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</row>
    <row r="99" spans="11:65" ht="12.75"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</row>
    <row r="100" spans="11:65" ht="12.75"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</row>
    <row r="101" spans="11:65" ht="12.75"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</row>
    <row r="102" spans="11:65" ht="12.75"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</row>
    <row r="103" spans="11:65" ht="12.75"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</row>
    <row r="104" spans="11:65" ht="12.75"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</row>
    <row r="105" spans="11:65" ht="12.75"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</row>
    <row r="106" spans="11:65" ht="12.75"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</row>
    <row r="107" spans="11:65" ht="12.75"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</row>
    <row r="108" spans="11:65" ht="12.75"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</row>
    <row r="109" spans="11:65" ht="15.75"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</row>
    <row r="110" spans="11:65" ht="12.75"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</row>
    <row r="111" spans="11:65" ht="12.75"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</row>
    <row r="112" spans="11:65" ht="15.75"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</row>
    <row r="113" spans="11:65" ht="15.75"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</row>
    <row r="114" spans="11:65" ht="12.75"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</row>
    <row r="115" spans="11:65" ht="12.75"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</row>
    <row r="116" spans="11:65" ht="12.75"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</row>
    <row r="117" spans="11:65" ht="12.75"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</row>
    <row r="118" spans="11:65" ht="12.75"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</row>
    <row r="119" spans="11:65" ht="12.75"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</row>
    <row r="120" spans="11:65" ht="12.75"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</row>
    <row r="121" spans="11:65" ht="12.75"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</row>
    <row r="122" spans="11:65" ht="12.75"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</row>
    <row r="123" spans="11:65" ht="12.75"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</row>
    <row r="124" spans="11:65" ht="12.75"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</row>
    <row r="125" spans="11:65" ht="12.75"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</row>
    <row r="126" spans="11:65" ht="12.75"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</row>
    <row r="127" spans="11:65" ht="15.75"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</row>
    <row r="128" spans="11:65" ht="12.75"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</row>
    <row r="129" spans="11:65" ht="12.75"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</row>
    <row r="130" spans="11:65" ht="15.75"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</row>
    <row r="131" spans="11:65" ht="15.75"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</row>
    <row r="132" spans="11:65" ht="12.75"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</row>
    <row r="133" spans="11:65" ht="12.75"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</row>
    <row r="134" spans="11:65" ht="12.75"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</row>
    <row r="135" spans="11:65" ht="12.75"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</row>
    <row r="136" spans="11:65" ht="12.75"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</row>
    <row r="137" spans="11:65" ht="12.75"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</row>
    <row r="138" spans="11:65" ht="12.75"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</row>
    <row r="139" spans="11:65" ht="12.75"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</row>
    <row r="140" spans="11:65" ht="12.75"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</row>
    <row r="141" spans="11:65" ht="12.75"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</row>
    <row r="142" spans="11:65" ht="12.75"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</row>
    <row r="143" spans="11:65" ht="12.75"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</row>
    <row r="144" spans="11:65" ht="12.75"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</row>
    <row r="145" spans="11:65" ht="12.75"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</row>
    <row r="146" spans="11:65" ht="12.75"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</row>
    <row r="147" spans="11:65" ht="15.75"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</row>
    <row r="148" spans="11:65" ht="12.75"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</row>
    <row r="149" spans="11:65" ht="12.75"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</row>
    <row r="150" spans="11:65" ht="15.75"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</row>
    <row r="151" spans="11:65" ht="12.75"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</row>
    <row r="152" spans="11:65" ht="12.75"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</row>
    <row r="153" spans="11:65" ht="12.75"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</row>
    <row r="154" spans="11:65" ht="12.75"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</row>
    <row r="155" spans="11:65" ht="12.75"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</row>
    <row r="156" spans="11:65" ht="12.75"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</row>
    <row r="157" spans="11:65" ht="12.75"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</row>
    <row r="158" spans="11:65" ht="12.75"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</row>
    <row r="159" spans="11:65" ht="12.75"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</row>
    <row r="160" spans="11:65" ht="12.75"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</row>
    <row r="161" spans="11:65" ht="12.75"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</row>
    <row r="162" spans="11:65" ht="12.75"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</row>
    <row r="163" spans="11:65" ht="15.75"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</row>
    <row r="164" spans="11:65" ht="12.75"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</row>
    <row r="165" spans="11:65" ht="12.75"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</row>
    <row r="166" spans="11:65" ht="15.75"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</row>
    <row r="167" spans="11:65" ht="12.75"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</row>
    <row r="168" spans="11:65" ht="12.75"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</row>
    <row r="169" spans="11:65" ht="12.75"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</row>
    <row r="170" spans="11:65" ht="12.75"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</row>
    <row r="171" spans="11:65" ht="12.75"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</row>
    <row r="172" spans="11:65" ht="12.75"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</row>
    <row r="173" spans="11:65" ht="12.75"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</row>
    <row r="174" spans="11:65" ht="12.75"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</row>
    <row r="175" spans="11:65" ht="12.75"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</row>
    <row r="176" spans="11:65" ht="12.75"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</row>
    <row r="177" spans="11:65" ht="12.75"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</row>
    <row r="178" spans="11:65" ht="15.75"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</row>
    <row r="179" spans="11:65" ht="12.75"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</row>
    <row r="180" spans="11:65" ht="13.5" thickBot="1"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</row>
    <row r="181" spans="11:65" ht="12.75"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7"/>
      <c r="BJ181" s="77"/>
      <c r="BK181" s="77"/>
      <c r="BL181" s="77"/>
      <c r="BM181" s="76"/>
    </row>
    <row r="182" spans="11:65" ht="12.75"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9"/>
      <c r="BJ182" s="79"/>
      <c r="BK182" s="79"/>
      <c r="BL182" s="79"/>
      <c r="BM182" s="78"/>
    </row>
    <row r="183" spans="11:65" ht="12.75"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9"/>
      <c r="BJ183" s="79"/>
      <c r="BK183" s="79"/>
      <c r="BL183" s="79"/>
      <c r="BM183" s="78"/>
    </row>
    <row r="184" spans="11:65" ht="12.75"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9"/>
      <c r="BJ184" s="79"/>
      <c r="BK184" s="79"/>
      <c r="BL184" s="79"/>
      <c r="BM184" s="78"/>
    </row>
    <row r="185" spans="11:65" ht="12.75"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1"/>
      <c r="BJ185" s="81"/>
      <c r="BK185" s="81"/>
      <c r="BL185" s="81"/>
      <c r="BM185" s="80"/>
    </row>
    <row r="186" spans="11:65" ht="12.75"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9"/>
      <c r="BJ186" s="79"/>
      <c r="BK186" s="79"/>
      <c r="BL186" s="79"/>
      <c r="BM186" s="78"/>
    </row>
    <row r="187" spans="11:65" ht="12.75"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9"/>
      <c r="BJ187" s="79"/>
      <c r="BK187" s="79"/>
      <c r="BL187" s="79"/>
      <c r="BM187" s="78"/>
    </row>
    <row r="188" spans="11:65" ht="12.75"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9"/>
      <c r="BJ188" s="79"/>
      <c r="BK188" s="79"/>
      <c r="BL188" s="79"/>
      <c r="BM188" s="78"/>
    </row>
    <row r="189" spans="11:65" ht="12.75"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9"/>
      <c r="BJ189" s="79"/>
      <c r="BK189" s="79"/>
      <c r="BL189" s="79"/>
      <c r="BM189" s="78"/>
    </row>
    <row r="190" spans="11:65" ht="12.75"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3"/>
      <c r="BJ190" s="83"/>
      <c r="BK190" s="83"/>
      <c r="BL190" s="83"/>
      <c r="BM190" s="82"/>
    </row>
    <row r="191" spans="11:65" ht="12.75"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9"/>
      <c r="BJ191" s="79"/>
      <c r="BK191" s="79"/>
      <c r="BL191" s="79"/>
      <c r="BM191" s="78"/>
    </row>
    <row r="192" spans="11:65" ht="12.75"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9"/>
      <c r="BJ192" s="79"/>
      <c r="BK192" s="79"/>
      <c r="BL192" s="79"/>
      <c r="BM192" s="78"/>
    </row>
    <row r="193" spans="11:65" ht="15.75"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5"/>
      <c r="BJ193" s="85"/>
      <c r="BK193" s="85"/>
      <c r="BL193" s="85"/>
      <c r="BM193" s="84"/>
    </row>
    <row r="194" spans="11:65" ht="13.5" thickBot="1"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86"/>
      <c r="BJ194" s="86"/>
      <c r="BK194" s="86"/>
      <c r="BL194" s="86"/>
      <c r="BM194" s="46"/>
    </row>
  </sheetData>
  <sheetProtection/>
  <mergeCells count="5">
    <mergeCell ref="A1:B4"/>
    <mergeCell ref="C4:J4"/>
    <mergeCell ref="C3:J3"/>
    <mergeCell ref="C2:J2"/>
    <mergeCell ref="C1:J1"/>
  </mergeCells>
  <printOptions gridLines="1"/>
  <pageMargins left="0.25" right="0.25" top="0.4" bottom="0.5" header="0.25" footer="0.3"/>
  <pageSetup horizontalDpi="600" verticalDpi="600" orientation="landscape" scale="80" r:id="rId2"/>
  <headerFooter alignWithMargins="0">
    <oddFooter>&amp;L&amp;"Arial,Italic"&amp;8wq-cwp7-10  •  4/12/12    &amp;C&amp;"Arial,Italic"&amp;8www.pca.state.mn.us  •  651-296-6300  •  800-657-3864  •  TTY 651-282-5332 or 800-657-3864  •  Available in alternative formats&amp;R&amp;"Arial,Italic"&amp;8Page &amp;P of &amp;N</oddFooter>
  </headerFooter>
  <rowBreaks count="1" manualBreakCount="1">
    <brk id="1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for CWP Project Budget and Expenditure Report</dc:title>
  <dc:subject>Form to be used for a resource investigation project used by a project sponsor in preparing parts of the project work plan for the state CWP grant and loan program. </dc:subject>
  <dc:creator>Minnesota Pollution Control Agency - Pete Fastner (Gail Skowronek)</dc:creator>
  <cp:keywords>Minnesota Pollution Control Agency,waterquality,clean water partnership</cp:keywords>
  <dc:description>Not protected</dc:description>
  <cp:lastModifiedBy>Gail Skowronek</cp:lastModifiedBy>
  <cp:lastPrinted>2012-04-12T19:07:35Z</cp:lastPrinted>
  <dcterms:created xsi:type="dcterms:W3CDTF">2005-07-14T21:21:27Z</dcterms:created>
  <dcterms:modified xsi:type="dcterms:W3CDTF">2012-04-12T19:08:38Z</dcterms:modified>
  <cp:category>waterquality,clean water partnership</cp:category>
  <cp:version/>
  <cp:contentType/>
  <cp:contentStatus/>
</cp:coreProperties>
</file>