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12810" windowHeight="8775" activeTab="2"/>
  </bookViews>
  <sheets>
    <sheet name="Emission Factor" sheetId="1" r:id="rId1"/>
    <sheet name="Gassing Rates" sheetId="2" r:id="rId2"/>
    <sheet name="Total" sheetId="3" r:id="rId3"/>
  </sheets>
  <definedNames>
    <definedName name="acl3">'Gassing Rates'!#REF!</definedName>
    <definedName name="alarp">'Gassing Rates'!$C$36</definedName>
    <definedName name="aliso">'Gassing Rates'!$C$39</definedName>
    <definedName name="alphno3">'Gassing Rates'!$C$37</definedName>
    <definedName name="alshno3">'Gassing Rates'!$C$38</definedName>
    <definedName name="blac">'Gassing Rates'!$D$51</definedName>
    <definedName name="blem">'Gassing Rates'!$C$53</definedName>
    <definedName name="blpc">'Gassing Rates'!$D$50</definedName>
    <definedName name="blpis">'Gassing Rates'!$C$48</definedName>
    <definedName name="blwa">'Gassing Rates'!$C$52</definedName>
    <definedName name="chrome">'Emission Factor'!$F$10</definedName>
    <definedName name="clad">'Gassing Rates'!$C$42</definedName>
    <definedName name="clcc">'Gassing Rates'!$C$44</definedName>
    <definedName name="clpcc">'Gassing Rates'!$C$45</definedName>
    <definedName name="elnlhcl">'Gassing Rates'!$C$30</definedName>
    <definedName name="elnlnicl">'Gassing Rates'!$C$31</definedName>
    <definedName name="elnlp">'Gassing Rates'!$C$25</definedName>
    <definedName name="elnlrp1">'Gassing Rates'!$C$27</definedName>
    <definedName name="elnlrp2">'Gassing Rates'!$C$28</definedName>
    <definedName name="enlnc">'Gassing Rates'!$C$21</definedName>
    <definedName name="enlns">'Gassing Rates'!$C$22</definedName>
    <definedName name="nrlac">'Gassing Rates'!$D$74</definedName>
    <definedName name="nrlem">'Gassing Rates'!$C$72</definedName>
    <definedName name="nrlpc">'Gassing Rates'!$D$73</definedName>
    <definedName name="nrlpis">'Gassing Rates'!$C$75</definedName>
    <definedName name="nrlwa">'Gassing Rates'!$C$71</definedName>
    <definedName name="palarp">'Gassing Rates'!$J$36</definedName>
    <definedName name="paliso">'Gassing Rates'!$J$39</definedName>
    <definedName name="palphno3">'Gassing Rates'!$J$37</definedName>
    <definedName name="palshno3">'Gassing Rates'!$J$38</definedName>
    <definedName name="pblac">'Gassing Rates'!$J$51</definedName>
    <definedName name="pblem">'Gassing Rates'!$J$53</definedName>
    <definedName name="pblpc">'Gassing Rates'!$J$50</definedName>
    <definedName name="pblpis">'Gassing Rates'!$J$48</definedName>
    <definedName name="pblwa">'Gassing Rates'!$J$52</definedName>
    <definedName name="pclad">'Gassing Rates'!$J$42</definedName>
    <definedName name="pclcc">'Gassing Rates'!$J$44</definedName>
    <definedName name="pclpcc">'Gassing Rates'!$J$45</definedName>
    <definedName name="pelnlhcl">'Gassing Rates'!$J$30</definedName>
    <definedName name="pelnlnicl">'Gassing Rates'!$J$31</definedName>
    <definedName name="pelnlp">'Gassing Rates'!$J$25</definedName>
    <definedName name="pelnlrp1">'Gassing Rates'!$J$27</definedName>
    <definedName name="pelnlrp2">'Gassing Rates'!$J$28</definedName>
    <definedName name="penlnc">'Gassing Rates'!$J$21</definedName>
    <definedName name="penlns">'Gassing Rates'!$J$22</definedName>
    <definedName name="pnrlac">'Gassing Rates'!$J$74</definedName>
    <definedName name="pnrlem">'Gassing Rates'!$J$72</definedName>
    <definedName name="pnrlpc">'Gassing Rates'!$J$73</definedName>
    <definedName name="pnrlpis">'Gassing Rates'!$J$75</definedName>
    <definedName name="pnrlwa">'Gassing Rates'!$J$71</definedName>
    <definedName name="_xlnm.Print_Area" localSheetId="1">'Gassing Rates'!$A$1:$L$87</definedName>
    <definedName name="_xlnm.Print_Titles" localSheetId="1">'Gassing Rates'!$13:$17</definedName>
    <definedName name="_xlnm.Print_Titles" localSheetId="2">'Total'!$11:$13</definedName>
    <definedName name="prlac">'Gassing Rates'!$J$59</definedName>
    <definedName name="prlem">'Gassing Rates'!$J$57</definedName>
    <definedName name="prlpc">'Gassing Rates'!$J$58</definedName>
    <definedName name="prlpis">'Gassing Rates'!$J$60</definedName>
    <definedName name="prlwa">'Gassing Rates'!$J$56</definedName>
    <definedName name="pstlac">'Gassing Rates'!$J$67</definedName>
    <definedName name="pstlem">'Gassing Rates'!$J$65</definedName>
    <definedName name="pstlpc">'Gassing Rates'!$J$66</definedName>
    <definedName name="pstlpis">'Gassing Rates'!$J$68</definedName>
    <definedName name="pstlwa">'Gassing Rates'!$J$64</definedName>
    <definedName name="rlac">'Gassing Rates'!$D$59</definedName>
    <definedName name="rlem">'Gassing Rates'!$C$57</definedName>
    <definedName name="rlpc">'Gassing Rates'!$D$58</definedName>
    <definedName name="rlpis">'Gassing Rates'!$C$60</definedName>
    <definedName name="rlwa">'Gassing Rates'!$C$56</definedName>
    <definedName name="stlac">'Gassing Rates'!$D$67</definedName>
    <definedName name="stlem">'Gassing Rates'!$C$65</definedName>
    <definedName name="stlpc">'Gassing Rates'!$D$66</definedName>
    <definedName name="stlpis">'Gassing Rates'!$C$68</definedName>
    <definedName name="stlwa">'Gassing Rates'!$C$64</definedName>
  </definedNames>
  <calcPr fullCalcOnLoad="1"/>
</workbook>
</file>

<file path=xl/sharedStrings.xml><?xml version="1.0" encoding="utf-8"?>
<sst xmlns="http://schemas.openxmlformats.org/spreadsheetml/2006/main" count="287" uniqueCount="155">
  <si>
    <t>Concentration</t>
  </si>
  <si>
    <t>Specific</t>
  </si>
  <si>
    <t>Gravity</t>
  </si>
  <si>
    <t>Potential</t>
  </si>
  <si>
    <t xml:space="preserve">of Reagent </t>
  </si>
  <si>
    <t>in Bath (%)</t>
  </si>
  <si>
    <t>Plating</t>
  </si>
  <si>
    <t>Process</t>
  </si>
  <si>
    <t>Pollutant</t>
  </si>
  <si>
    <t>Type</t>
  </si>
  <si>
    <t>N/A</t>
  </si>
  <si>
    <t>NOx</t>
  </si>
  <si>
    <t>HCl</t>
  </si>
  <si>
    <t>Ni</t>
  </si>
  <si>
    <t>ELECTROPLATING POTENTIAL TO EMIT CALCULATIONS</t>
  </si>
  <si>
    <t>Totals</t>
  </si>
  <si>
    <t>Using Gassing Rates</t>
  </si>
  <si>
    <t>Using Emission Factors</t>
  </si>
  <si>
    <t xml:space="preserve">For Further Questions Contact: </t>
  </si>
  <si>
    <t>Small Business Assistance Program, Minnesota Pollution Control Agency</t>
  </si>
  <si>
    <t>Hotline:  1-800-657-3938</t>
  </si>
  <si>
    <r>
      <t>PM</t>
    </r>
    <r>
      <rPr>
        <vertAlign val="subscript"/>
        <sz val="10"/>
        <color indexed="17"/>
        <rFont val="Arial"/>
        <family val="2"/>
      </rPr>
      <t>10</t>
    </r>
  </si>
  <si>
    <r>
      <t>SO</t>
    </r>
    <r>
      <rPr>
        <vertAlign val="subscript"/>
        <sz val="10"/>
        <color indexed="17"/>
        <rFont val="Arial"/>
        <family val="2"/>
      </rPr>
      <t>2</t>
    </r>
  </si>
  <si>
    <t>Hard Chromium Electroplating</t>
  </si>
  <si>
    <t xml:space="preserve"> pound/hour (lb/hr) of hard chrome system exhaust</t>
  </si>
  <si>
    <t>.000022 lb/hr * 8760 hr/yr /  2000 lb/ton =</t>
  </si>
  <si>
    <t>ton/yr</t>
  </si>
  <si>
    <t>Electrolytic Nickel Line</t>
  </si>
  <si>
    <t>Electroless Nickel Line</t>
  </si>
  <si>
    <t>Small Telex Line</t>
  </si>
  <si>
    <t>Aluminum Line</t>
  </si>
  <si>
    <t>Copper Line</t>
  </si>
  <si>
    <t>Barrel Line</t>
  </si>
  <si>
    <t>Make Up</t>
  </si>
  <si>
    <t>Alkaline cleaner</t>
  </si>
  <si>
    <t>none</t>
  </si>
  <si>
    <t>Electroplating acid nickel</t>
  </si>
  <si>
    <t>Electroless Plating Nickel</t>
  </si>
  <si>
    <t>Strike Solution / Wood's Nickel Strike</t>
  </si>
  <si>
    <t>Alkaline Cleaner</t>
  </si>
  <si>
    <t>Surface Treatment:</t>
  </si>
  <si>
    <t>Chemical Coloring</t>
  </si>
  <si>
    <t>Zincate Immersion</t>
  </si>
  <si>
    <t>potassium chloride</t>
  </si>
  <si>
    <t>ammonium chloride</t>
  </si>
  <si>
    <t>alkaline cleaner</t>
  </si>
  <si>
    <t>Electroplating Acid / Zinc Plating:</t>
  </si>
  <si>
    <t>nickel chloride</t>
  </si>
  <si>
    <t>nickel sulfate</t>
  </si>
  <si>
    <t>NiCl</t>
  </si>
  <si>
    <t>Electroplating Cyanide / Copper:</t>
  </si>
  <si>
    <t>Electroplating Acid / Zinc:</t>
  </si>
  <si>
    <t xml:space="preserve">       Copper Cyanide</t>
  </si>
  <si>
    <t xml:space="preserve">       Potassium Copper Cyanide</t>
  </si>
  <si>
    <t>Etching Aluminum (ARP 302)</t>
  </si>
  <si>
    <t>Acid Dipping / Zinc &amp; Zinc Alloys Dip (ARP 30)</t>
  </si>
  <si>
    <t>Acid Dipping / Aluminum Bright Dip (ISO Prep 184)</t>
  </si>
  <si>
    <t>Pickling / Iron &amp; Steel (HCl)</t>
  </si>
  <si>
    <t>NA</t>
  </si>
  <si>
    <t>Mark IV WA (wetter)</t>
  </si>
  <si>
    <t>Mark IV EM (brightner)</t>
  </si>
  <si>
    <t>2600 hours/year</t>
  </si>
  <si>
    <t xml:space="preserve"> to Emit</t>
  </si>
  <si>
    <t>Actual</t>
  </si>
  <si>
    <t>Emissions</t>
  </si>
  <si>
    <t>%</t>
  </si>
  <si>
    <t xml:space="preserve"> Loss of</t>
  </si>
  <si>
    <t xml:space="preserve"> Makeup</t>
  </si>
  <si>
    <t>gallons</t>
  </si>
  <si>
    <t>pounds</t>
  </si>
  <si>
    <t xml:space="preserve">                 RP 1 (Nickel sulfate)</t>
  </si>
  <si>
    <t>tons/</t>
  </si>
  <si>
    <t>12 months</t>
  </si>
  <si>
    <t>year</t>
  </si>
  <si>
    <t>Pickling Aluminum (HNO3)</t>
  </si>
  <si>
    <t>Stainless Steel Passivation (HNO3)</t>
  </si>
  <si>
    <r>
      <t>Pickling / Iron &amp; Steel (H</t>
    </r>
    <r>
      <rPr>
        <vertAlign val="subscript"/>
        <sz val="9"/>
        <color indexed="12"/>
        <rFont val="Arial"/>
        <family val="2"/>
      </rPr>
      <t>2</t>
    </r>
    <r>
      <rPr>
        <sz val="9"/>
        <color indexed="12"/>
        <rFont val="Arial"/>
        <family val="2"/>
      </rPr>
      <t>SO</t>
    </r>
    <r>
      <rPr>
        <vertAlign val="subscript"/>
        <sz val="9"/>
        <color indexed="12"/>
        <rFont val="Arial"/>
        <family val="2"/>
      </rPr>
      <t>4</t>
    </r>
    <r>
      <rPr>
        <sz val="9"/>
        <color indexed="12"/>
        <rFont val="Arial"/>
        <family val="2"/>
      </rPr>
      <t>)</t>
    </r>
  </si>
  <si>
    <r>
      <t xml:space="preserve">                 RP2 (NH</t>
    </r>
    <r>
      <rPr>
        <vertAlign val="subscript"/>
        <sz val="9"/>
        <color indexed="12"/>
        <rFont val="Arial"/>
        <family val="2"/>
      </rPr>
      <t>4</t>
    </r>
    <r>
      <rPr>
        <sz val="9"/>
        <color indexed="12"/>
        <rFont val="Arial"/>
        <family val="2"/>
      </rPr>
      <t>OH &amp; sodium hypophosphite)</t>
    </r>
  </si>
  <si>
    <r>
      <t>Ni, PM</t>
    </r>
    <r>
      <rPr>
        <vertAlign val="subscript"/>
        <sz val="9"/>
        <color indexed="17"/>
        <rFont val="Arial"/>
        <family val="2"/>
      </rPr>
      <t>10</t>
    </r>
  </si>
  <si>
    <r>
      <t>Ni, PM</t>
    </r>
    <r>
      <rPr>
        <vertAlign val="subscript"/>
        <sz val="9"/>
        <color indexed="17"/>
        <rFont val="Arial"/>
        <family val="2"/>
      </rPr>
      <t>10</t>
    </r>
    <r>
      <rPr>
        <sz val="9"/>
        <color indexed="17"/>
        <rFont val="Arial"/>
        <family val="2"/>
      </rPr>
      <t>, SO</t>
    </r>
    <r>
      <rPr>
        <vertAlign val="subscript"/>
        <sz val="9"/>
        <color indexed="17"/>
        <rFont val="Arial"/>
        <family val="2"/>
      </rPr>
      <t>2</t>
    </r>
  </si>
  <si>
    <r>
      <t>PM</t>
    </r>
    <r>
      <rPr>
        <vertAlign val="subscript"/>
        <sz val="9"/>
        <color indexed="17"/>
        <rFont val="Arial"/>
        <family val="2"/>
      </rPr>
      <t>10</t>
    </r>
    <r>
      <rPr>
        <sz val="9"/>
        <color indexed="17"/>
        <rFont val="Arial"/>
        <family val="2"/>
      </rPr>
      <t>, SO</t>
    </r>
    <r>
      <rPr>
        <vertAlign val="subscript"/>
        <sz val="9"/>
        <color indexed="17"/>
        <rFont val="Arial"/>
        <family val="2"/>
      </rPr>
      <t>2</t>
    </r>
  </si>
  <si>
    <r>
      <t xml:space="preserve"> PM</t>
    </r>
    <r>
      <rPr>
        <vertAlign val="subscript"/>
        <sz val="9"/>
        <color indexed="17"/>
        <rFont val="Arial"/>
        <family val="2"/>
      </rPr>
      <t>10,</t>
    </r>
    <r>
      <rPr>
        <sz val="9"/>
        <color indexed="17"/>
        <rFont val="Arial"/>
        <family val="2"/>
      </rPr>
      <t xml:space="preserve"> Ni, SO</t>
    </r>
    <r>
      <rPr>
        <vertAlign val="subscript"/>
        <sz val="9"/>
        <color indexed="17"/>
        <rFont val="Arial"/>
        <family val="2"/>
      </rPr>
      <t>2</t>
    </r>
  </si>
  <si>
    <r>
      <t xml:space="preserve"> PM</t>
    </r>
    <r>
      <rPr>
        <vertAlign val="subscript"/>
        <sz val="9"/>
        <color indexed="17"/>
        <rFont val="Arial"/>
        <family val="2"/>
      </rPr>
      <t>10</t>
    </r>
  </si>
  <si>
    <r>
      <t>HCl, PM</t>
    </r>
    <r>
      <rPr>
        <vertAlign val="subscript"/>
        <sz val="9"/>
        <color indexed="17"/>
        <rFont val="Arial"/>
        <family val="2"/>
      </rPr>
      <t>10</t>
    </r>
  </si>
  <si>
    <r>
      <t xml:space="preserve"> PM</t>
    </r>
    <r>
      <rPr>
        <vertAlign val="subscript"/>
        <sz val="9"/>
        <color indexed="17"/>
        <rFont val="Arial"/>
        <family val="2"/>
      </rPr>
      <t>10</t>
    </r>
    <r>
      <rPr>
        <sz val="9"/>
        <color indexed="17"/>
        <rFont val="Arial"/>
        <family val="2"/>
      </rPr>
      <t>, Ni</t>
    </r>
  </si>
  <si>
    <r>
      <t>PM</t>
    </r>
    <r>
      <rPr>
        <vertAlign val="subscript"/>
        <sz val="9"/>
        <color indexed="17"/>
        <rFont val="Arial"/>
        <family val="2"/>
      </rPr>
      <t>10</t>
    </r>
  </si>
  <si>
    <r>
      <t>PM</t>
    </r>
    <r>
      <rPr>
        <vertAlign val="subscript"/>
        <sz val="9"/>
        <color indexed="17"/>
        <rFont val="Arial"/>
        <family val="2"/>
      </rPr>
      <t>10</t>
    </r>
    <r>
      <rPr>
        <sz val="9"/>
        <color indexed="17"/>
        <rFont val="Arial"/>
        <family val="2"/>
      </rPr>
      <t>, NO</t>
    </r>
    <r>
      <rPr>
        <vertAlign val="subscript"/>
        <sz val="9"/>
        <color indexed="17"/>
        <rFont val="Arial"/>
        <family val="2"/>
      </rPr>
      <t>X</t>
    </r>
  </si>
  <si>
    <r>
      <t>PM</t>
    </r>
    <r>
      <rPr>
        <vertAlign val="subscript"/>
        <sz val="9"/>
        <color indexed="17"/>
        <rFont val="Arial"/>
        <family val="2"/>
      </rPr>
      <t>10</t>
    </r>
    <r>
      <rPr>
        <sz val="9"/>
        <color indexed="17"/>
        <rFont val="Arial"/>
        <family val="2"/>
      </rPr>
      <t>, NO</t>
    </r>
    <r>
      <rPr>
        <vertAlign val="subscript"/>
        <sz val="9"/>
        <color indexed="17"/>
        <rFont val="Arial"/>
        <family val="2"/>
      </rPr>
      <t xml:space="preserve">X, </t>
    </r>
    <r>
      <rPr>
        <sz val="9"/>
        <color indexed="17"/>
        <rFont val="Arial"/>
        <family val="2"/>
      </rPr>
      <t>SO</t>
    </r>
    <r>
      <rPr>
        <vertAlign val="subscript"/>
        <sz val="9"/>
        <color indexed="17"/>
        <rFont val="Arial"/>
        <family val="2"/>
      </rPr>
      <t>2</t>
    </r>
  </si>
  <si>
    <r>
      <t>Cr, HCL, PM</t>
    </r>
    <r>
      <rPr>
        <vertAlign val="subscript"/>
        <sz val="9"/>
        <color indexed="17"/>
        <rFont val="Arial"/>
        <family val="2"/>
      </rPr>
      <t>10</t>
    </r>
  </si>
  <si>
    <r>
      <t>CN</t>
    </r>
    <r>
      <rPr>
        <vertAlign val="superscript"/>
        <sz val="9"/>
        <color indexed="17"/>
        <rFont val="Arial"/>
        <family val="2"/>
      </rPr>
      <t>-</t>
    </r>
    <r>
      <rPr>
        <sz val="9"/>
        <color indexed="17"/>
        <rFont val="Arial"/>
        <family val="2"/>
      </rPr>
      <t>, PM</t>
    </r>
    <r>
      <rPr>
        <vertAlign val="subscript"/>
        <sz val="9"/>
        <color indexed="17"/>
        <rFont val="Arial"/>
        <family val="2"/>
      </rPr>
      <t>10</t>
    </r>
  </si>
  <si>
    <r>
      <t>HCL, PM</t>
    </r>
    <r>
      <rPr>
        <vertAlign val="subscript"/>
        <sz val="9"/>
        <color indexed="17"/>
        <rFont val="Arial"/>
        <family val="2"/>
      </rPr>
      <t>10</t>
    </r>
  </si>
  <si>
    <r>
      <t>PM</t>
    </r>
    <r>
      <rPr>
        <vertAlign val="subscript"/>
        <sz val="9"/>
        <color indexed="17"/>
        <rFont val="Arial"/>
        <family val="2"/>
      </rPr>
      <t xml:space="preserve">10 </t>
    </r>
  </si>
  <si>
    <t>Lines</t>
  </si>
  <si>
    <t>Pollutant Totals</t>
  </si>
  <si>
    <t>Permit Thresholds</t>
  </si>
  <si>
    <t>HAPs</t>
  </si>
  <si>
    <t>Hard Chrome System Exhaust (Performance Test)</t>
  </si>
  <si>
    <r>
      <t>CN</t>
    </r>
    <r>
      <rPr>
        <vertAlign val="superscript"/>
        <sz val="10"/>
        <color indexed="17"/>
        <rFont val="Arial"/>
        <family val="2"/>
      </rPr>
      <t>-</t>
    </r>
  </si>
  <si>
    <t xml:space="preserve">ELECTROPLATING </t>
  </si>
  <si>
    <t>POTENTIAL TO EMIT CALCULATIONS</t>
  </si>
  <si>
    <t>Combined</t>
  </si>
  <si>
    <t xml:space="preserve"> Particulate Matter less than 10 microns</t>
  </si>
  <si>
    <t>Nitrogen Oxide Compounds</t>
  </si>
  <si>
    <t>Hydrogen Chloride</t>
  </si>
  <si>
    <t>Nickel</t>
  </si>
  <si>
    <t>cyanide</t>
  </si>
  <si>
    <t xml:space="preserve">Chrome </t>
  </si>
  <si>
    <t>Cr</t>
  </si>
  <si>
    <t>Combined Hazardous Air Pollutants</t>
  </si>
  <si>
    <t>Criteria Pollutants</t>
  </si>
  <si>
    <t>Hazardous Air Pollutants</t>
  </si>
  <si>
    <t>HAP</t>
  </si>
  <si>
    <t>Minnesota Pollution Control Agency</t>
  </si>
  <si>
    <t>Small Business Assistance Program</t>
  </si>
  <si>
    <t>Operating hours</t>
  </si>
  <si>
    <t>10 hours/day, 5 days/week, 52 weeks/year</t>
  </si>
  <si>
    <t>Key:  CN - Cyanide</t>
  </si>
  <si>
    <t xml:space="preserve">         Ni - Nickel</t>
  </si>
  <si>
    <t xml:space="preserve">         Cr - Chromium</t>
  </si>
  <si>
    <t xml:space="preserve">         HCl - Hydrochloric Acid</t>
  </si>
  <si>
    <t>Conc.</t>
  </si>
  <si>
    <t xml:space="preserve">         Conc. - concentration</t>
  </si>
  <si>
    <r>
      <t>Let Chrome emissions =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emissions.</t>
    </r>
  </si>
  <si>
    <t>Pollutants (ton/year)</t>
  </si>
  <si>
    <t>tons in 12 months  X  8760/2600  X  1.3 = tons in 12 months</t>
  </si>
  <si>
    <t>(1.3 gives a 30% capacity factor)</t>
  </si>
  <si>
    <t>Results of Performance Test</t>
  </si>
  <si>
    <t>Over 12 Months</t>
  </si>
  <si>
    <t>Rack Line 1</t>
  </si>
  <si>
    <t>Rack Line 2</t>
  </si>
  <si>
    <t>pounds in 12 months X  % concentration of reagent  X  % loss of make up ÷ 2000 = tons in 12 months</t>
  </si>
  <si>
    <t>gallons in 12 months  X  % concentration of reagent  X  specific gravity  X  % loss of make up ÷ 2000 = tons in 12 months</t>
  </si>
  <si>
    <t>Potential to Emit:</t>
  </si>
  <si>
    <t>Actual Emissions:</t>
  </si>
  <si>
    <t xml:space="preserve">Gassing Rates From: </t>
  </si>
  <si>
    <t xml:space="preserve">Cincinnati, Ohio. </t>
  </si>
  <si>
    <t>Reinhold Publishing Corp., New York</t>
  </si>
  <si>
    <t>edited by A. K. Graham</t>
  </si>
  <si>
    <t xml:space="preserve">1)  Industrial Ventilation 21st Edition.  1992.  </t>
  </si>
  <si>
    <t>2)  Electroplating Engineering Handbook</t>
  </si>
  <si>
    <t xml:space="preserve">POTENTIAL TO EMIT </t>
  </si>
  <si>
    <r>
      <t xml:space="preserve">         HNO</t>
    </r>
    <r>
      <rPr>
        <vertAlign val="subscript"/>
        <sz val="9"/>
        <color indexed="17"/>
        <rFont val="Arial"/>
        <family val="2"/>
      </rPr>
      <t>3</t>
    </r>
    <r>
      <rPr>
        <sz val="9"/>
        <color indexed="17"/>
        <rFont val="Arial"/>
        <family val="2"/>
      </rPr>
      <t xml:space="preserve"> - Nitric Acid</t>
    </r>
  </si>
  <si>
    <r>
      <t xml:space="preserve">         H</t>
    </r>
    <r>
      <rPr>
        <vertAlign val="sub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>SO</t>
    </r>
    <r>
      <rPr>
        <vertAlign val="subscript"/>
        <sz val="9"/>
        <color indexed="17"/>
        <rFont val="Arial"/>
        <family val="2"/>
      </rPr>
      <t>4</t>
    </r>
    <r>
      <rPr>
        <sz val="9"/>
        <color indexed="17"/>
        <rFont val="Arial"/>
        <family val="2"/>
      </rPr>
      <t xml:space="preserve"> - Sulfuric Acid</t>
    </r>
  </si>
  <si>
    <r>
      <t xml:space="preserve">         PM</t>
    </r>
    <r>
      <rPr>
        <vertAlign val="subscript"/>
        <sz val="9"/>
        <color indexed="17"/>
        <rFont val="Arial"/>
        <family val="2"/>
      </rPr>
      <t>10</t>
    </r>
    <r>
      <rPr>
        <sz val="9"/>
        <color indexed="17"/>
        <rFont val="Arial"/>
        <family val="2"/>
      </rPr>
      <t xml:space="preserve"> - Particulate Matter of Less than 10 Microns</t>
    </r>
  </si>
  <si>
    <r>
      <t xml:space="preserve">         SO</t>
    </r>
    <r>
      <rPr>
        <vertAlign val="subscript"/>
        <sz val="9"/>
        <color indexed="17"/>
        <rFont val="Arial"/>
        <family val="2"/>
      </rPr>
      <t>2</t>
    </r>
    <r>
      <rPr>
        <sz val="9"/>
        <color indexed="17"/>
        <rFont val="Arial"/>
        <family val="2"/>
      </rPr>
      <t xml:space="preserve"> - Sulfur Dioxide</t>
    </r>
  </si>
  <si>
    <t>2) Modern Pollution Control Technology</t>
  </si>
  <si>
    <t>Vol. 1, Air Pollution Control</t>
  </si>
  <si>
    <t xml:space="preserve">American Conf. of Governmental Industrial Hygienists  </t>
  </si>
  <si>
    <t>Staff of Research and Education Association</t>
  </si>
  <si>
    <t>Research ;and Education Association</t>
  </si>
  <si>
    <t>342 Madison Avenue</t>
  </si>
  <si>
    <t>New York, N.Y.  10017</t>
  </si>
  <si>
    <t>Book is available in MPCA library.</t>
  </si>
  <si>
    <t xml:space="preserve">         NOx - Nitrogen Oxide Compounds</t>
  </si>
  <si>
    <t xml:space="preserve">Sulfur Dioxide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</si>
</sst>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2">
    <font>
      <sz val="10"/>
      <name val="Arial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vertAlign val="subscript"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vertAlign val="subscript"/>
      <sz val="9"/>
      <color indexed="12"/>
      <name val="Arial"/>
      <family val="2"/>
    </font>
    <font>
      <sz val="9"/>
      <color indexed="17"/>
      <name val="Arial"/>
      <family val="2"/>
    </font>
    <font>
      <vertAlign val="subscript"/>
      <sz val="9"/>
      <color indexed="17"/>
      <name val="Arial"/>
      <family val="2"/>
    </font>
    <font>
      <vertAlign val="superscript"/>
      <sz val="9"/>
      <color indexed="1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vertAlign val="superscript"/>
      <sz val="10"/>
      <color indexed="17"/>
      <name val="Arial"/>
      <family val="2"/>
    </font>
    <font>
      <b/>
      <sz val="10"/>
      <color indexed="61"/>
      <name val="Arial"/>
      <family val="2"/>
    </font>
    <font>
      <b/>
      <sz val="10"/>
      <color indexed="13"/>
      <name val="Arial"/>
      <family val="2"/>
    </font>
    <font>
      <vertAlign val="subscript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0" fillId="4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7" fillId="5" borderId="5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5" borderId="4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169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8" fillId="6" borderId="11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16" fillId="3" borderId="3" xfId="0" applyFont="1" applyFill="1" applyBorder="1" applyAlignment="1">
      <alignment/>
    </xf>
    <xf numFmtId="0" fontId="0" fillId="3" borderId="6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0" fillId="5" borderId="14" xfId="0" applyFill="1" applyBorder="1" applyAlignment="1">
      <alignment/>
    </xf>
    <xf numFmtId="0" fontId="0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16" fillId="8" borderId="16" xfId="0" applyFont="1" applyFill="1" applyBorder="1" applyAlignment="1">
      <alignment horizontal="right"/>
    </xf>
    <xf numFmtId="0" fontId="16" fillId="9" borderId="11" xfId="0" applyFont="1" applyFill="1" applyBorder="1" applyAlignment="1">
      <alignment horizontal="right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69" fontId="0" fillId="8" borderId="17" xfId="0" applyNumberFormat="1" applyFill="1" applyBorder="1" applyAlignment="1">
      <alignment horizontal="center"/>
    </xf>
    <xf numFmtId="169" fontId="0" fillId="8" borderId="18" xfId="0" applyNumberFormat="1" applyFill="1" applyBorder="1" applyAlignment="1">
      <alignment horizontal="center"/>
    </xf>
    <xf numFmtId="0" fontId="17" fillId="2" borderId="11" xfId="0" applyFont="1" applyFill="1" applyBorder="1" applyAlignment="1">
      <alignment/>
    </xf>
    <xf numFmtId="169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169" fontId="0" fillId="0" borderId="20" xfId="0" applyNumberFormat="1" applyFont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center"/>
    </xf>
    <xf numFmtId="16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Border="1" applyAlignment="1">
      <alignment/>
    </xf>
    <xf numFmtId="169" fontId="0" fillId="0" borderId="20" xfId="0" applyNumberFormat="1" applyBorder="1" applyAlignment="1">
      <alignment horizontal="center"/>
    </xf>
    <xf numFmtId="169" fontId="0" fillId="0" borderId="20" xfId="0" applyNumberFormat="1" applyFont="1" applyFill="1" applyBorder="1" applyAlignment="1">
      <alignment horizontal="center"/>
    </xf>
    <xf numFmtId="169" fontId="0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16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9" fontId="4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left"/>
    </xf>
    <xf numFmtId="0" fontId="20" fillId="7" borderId="8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6" borderId="9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24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5" fillId="0" borderId="7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9" fillId="0" borderId="0" xfId="0" applyFont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14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workbookViewId="0" topLeftCell="A1">
      <selection activeCell="C15" sqref="C15"/>
    </sheetView>
  </sheetViews>
  <sheetFormatPr defaultColWidth="9.140625" defaultRowHeight="12.75"/>
  <cols>
    <col min="2" max="2" width="12.57421875" style="0" customWidth="1"/>
    <col min="6" max="6" width="11.00390625" style="0" bestFit="1" customWidth="1"/>
  </cols>
  <sheetData>
    <row r="1" ht="15">
      <c r="A1" s="13" t="s">
        <v>14</v>
      </c>
    </row>
    <row r="2" ht="15">
      <c r="A2" s="13" t="s">
        <v>17</v>
      </c>
    </row>
    <row r="3" ht="15">
      <c r="A3" s="13"/>
    </row>
    <row r="4" ht="15">
      <c r="A4" s="13"/>
    </row>
    <row r="5" spans="1:11" s="20" customFormat="1" ht="12.75">
      <c r="A5" s="21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3"/>
    </row>
    <row r="6" ht="12.75">
      <c r="A6" s="2" t="s">
        <v>126</v>
      </c>
    </row>
    <row r="7" spans="1:2" s="2" customFormat="1" ht="12.75">
      <c r="A7" s="2">
        <v>2.2E-05</v>
      </c>
      <c r="B7" s="2" t="s">
        <v>24</v>
      </c>
    </row>
    <row r="8" s="2" customFormat="1" ht="12.75"/>
    <row r="9" s="2" customFormat="1" ht="13.5" thickBot="1">
      <c r="F9" s="18" t="s">
        <v>26</v>
      </c>
    </row>
    <row r="10" spans="1:6" ht="15.75" thickBot="1">
      <c r="A10" s="13" t="s">
        <v>25</v>
      </c>
      <c r="F10" s="19">
        <f>A7*8760/2000</f>
        <v>9.636E-05</v>
      </c>
    </row>
    <row r="13" ht="15.75">
      <c r="A13" t="s">
        <v>122</v>
      </c>
    </row>
    <row r="17" spans="1:4" ht="12.75">
      <c r="A17" t="s">
        <v>18</v>
      </c>
      <c r="D17" t="s">
        <v>19</v>
      </c>
    </row>
    <row r="18" ht="12.75">
      <c r="D18" t="s">
        <v>20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A21" sqref="A21"/>
    </sheetView>
  </sheetViews>
  <sheetFormatPr defaultColWidth="9.140625" defaultRowHeight="12.75"/>
  <cols>
    <col min="1" max="1" width="39.7109375" style="0" customWidth="1"/>
    <col min="2" max="2" width="12.28125" style="30" customWidth="1"/>
    <col min="3" max="3" width="8.00390625" style="0" customWidth="1"/>
    <col min="4" max="4" width="10.8515625" style="0" customWidth="1"/>
    <col min="5" max="5" width="10.421875" style="3" bestFit="1" customWidth="1"/>
    <col min="6" max="6" width="12.421875" style="0" bestFit="1" customWidth="1"/>
    <col min="7" max="7" width="7.57421875" style="0" bestFit="1" customWidth="1"/>
    <col min="8" max="8" width="7.57421875" style="0" customWidth="1"/>
    <col min="9" max="9" width="9.57421875" style="3" customWidth="1"/>
    <col min="10" max="10" width="8.140625" style="0" customWidth="1"/>
  </cols>
  <sheetData>
    <row r="1" spans="1:9" s="13" customFormat="1" ht="15">
      <c r="A1" s="13" t="s">
        <v>98</v>
      </c>
      <c r="B1" s="132" t="s">
        <v>134</v>
      </c>
      <c r="I1" s="36"/>
    </row>
    <row r="2" spans="1:8" s="13" customFormat="1" ht="15">
      <c r="A2" s="13" t="s">
        <v>140</v>
      </c>
      <c r="B2" s="133" t="s">
        <v>138</v>
      </c>
      <c r="H2" s="47" t="s">
        <v>145</v>
      </c>
    </row>
    <row r="3" spans="2:8" s="13" customFormat="1" ht="15">
      <c r="B3" s="134" t="s">
        <v>147</v>
      </c>
      <c r="H3" s="47" t="s">
        <v>146</v>
      </c>
    </row>
    <row r="4" spans="1:9" s="13" customFormat="1" ht="15">
      <c r="A4" s="135" t="s">
        <v>116</v>
      </c>
      <c r="B4" s="133" t="s">
        <v>135</v>
      </c>
      <c r="H4" s="133" t="s">
        <v>148</v>
      </c>
      <c r="I4" s="36"/>
    </row>
    <row r="5" spans="1:9" s="13" customFormat="1" ht="15">
      <c r="A5" s="136" t="s">
        <v>117</v>
      </c>
      <c r="B5" s="133" t="s">
        <v>139</v>
      </c>
      <c r="H5" s="133" t="s">
        <v>149</v>
      </c>
      <c r="I5" s="36"/>
    </row>
    <row r="6" spans="1:9" s="13" customFormat="1" ht="15">
      <c r="A6" s="136" t="s">
        <v>118</v>
      </c>
      <c r="B6" s="133" t="s">
        <v>137</v>
      </c>
      <c r="H6" s="133" t="s">
        <v>150</v>
      </c>
      <c r="I6" s="36"/>
    </row>
    <row r="7" spans="1:9" s="13" customFormat="1" ht="15">
      <c r="A7" s="136" t="s">
        <v>119</v>
      </c>
      <c r="B7" s="133" t="s">
        <v>136</v>
      </c>
      <c r="H7" s="133" t="s">
        <v>151</v>
      </c>
      <c r="I7" s="36"/>
    </row>
    <row r="8" spans="1:9" s="13" customFormat="1" ht="15.75">
      <c r="A8" s="137" t="s">
        <v>141</v>
      </c>
      <c r="B8" s="15"/>
      <c r="C8" s="16"/>
      <c r="E8" s="110"/>
      <c r="F8" s="110"/>
      <c r="G8" s="110"/>
      <c r="H8" s="134" t="s">
        <v>152</v>
      </c>
      <c r="I8" s="36"/>
    </row>
    <row r="9" spans="1:9" s="13" customFormat="1" ht="15.75">
      <c r="A9" s="137" t="s">
        <v>142</v>
      </c>
      <c r="B9" s="15"/>
      <c r="C9" s="16"/>
      <c r="D9" s="139" t="s">
        <v>18</v>
      </c>
      <c r="E9" s="108"/>
      <c r="F9" s="108"/>
      <c r="G9" s="108"/>
      <c r="H9" s="109"/>
      <c r="I9" s="36"/>
    </row>
    <row r="10" spans="1:9" s="13" customFormat="1" ht="15">
      <c r="A10" s="136" t="s">
        <v>153</v>
      </c>
      <c r="B10" s="15"/>
      <c r="C10" s="16"/>
      <c r="D10" s="140" t="s">
        <v>113</v>
      </c>
      <c r="E10" s="110"/>
      <c r="F10" s="110"/>
      <c r="G10" s="110"/>
      <c r="H10" s="111"/>
      <c r="I10" s="36"/>
    </row>
    <row r="11" spans="1:9" s="13" customFormat="1" ht="15.75">
      <c r="A11" s="136" t="s">
        <v>143</v>
      </c>
      <c r="B11" s="15"/>
      <c r="C11" s="16"/>
      <c r="D11" s="140" t="s">
        <v>112</v>
      </c>
      <c r="E11" s="110"/>
      <c r="F11" s="110"/>
      <c r="G11" s="110"/>
      <c r="H11" s="111"/>
      <c r="I11" s="36"/>
    </row>
    <row r="12" spans="1:9" s="13" customFormat="1" ht="15.75">
      <c r="A12" s="136" t="s">
        <v>144</v>
      </c>
      <c r="B12" s="15"/>
      <c r="C12" s="16"/>
      <c r="D12" s="141" t="s">
        <v>20</v>
      </c>
      <c r="E12" s="131"/>
      <c r="F12" s="112"/>
      <c r="G12" s="112"/>
      <c r="H12" s="113"/>
      <c r="I12" s="36"/>
    </row>
    <row r="13" spans="1:10" s="13" customFormat="1" ht="15">
      <c r="A13" s="138" t="s">
        <v>121</v>
      </c>
      <c r="B13" s="29"/>
      <c r="I13" s="37" t="s">
        <v>63</v>
      </c>
      <c r="J13" s="123" t="s">
        <v>3</v>
      </c>
    </row>
    <row r="14" spans="1:10" s="13" customFormat="1" ht="15">
      <c r="A14" s="126"/>
      <c r="B14" s="29"/>
      <c r="E14" s="36"/>
      <c r="I14" s="122"/>
      <c r="J14" s="127"/>
    </row>
    <row r="15" spans="1:10" s="13" customFormat="1" ht="15">
      <c r="A15" s="13" t="s">
        <v>16</v>
      </c>
      <c r="B15" s="29"/>
      <c r="C15" s="143" t="s">
        <v>127</v>
      </c>
      <c r="D15" s="144"/>
      <c r="E15" s="37" t="s">
        <v>65</v>
      </c>
      <c r="H15" s="120" t="s">
        <v>65</v>
      </c>
      <c r="I15" s="122" t="s">
        <v>64</v>
      </c>
      <c r="J15" s="124" t="s">
        <v>62</v>
      </c>
    </row>
    <row r="16" spans="1:10" ht="12.75">
      <c r="A16" s="116" t="s">
        <v>6</v>
      </c>
      <c r="B16" s="118" t="s">
        <v>8</v>
      </c>
      <c r="C16" s="7" t="s">
        <v>33</v>
      </c>
      <c r="D16" s="24" t="s">
        <v>33</v>
      </c>
      <c r="E16" s="34" t="s">
        <v>120</v>
      </c>
      <c r="F16" s="114" t="s">
        <v>0</v>
      </c>
      <c r="G16" s="24" t="s">
        <v>1</v>
      </c>
      <c r="H16" s="121" t="s">
        <v>66</v>
      </c>
      <c r="I16" s="34" t="s">
        <v>71</v>
      </c>
      <c r="J16" s="124" t="s">
        <v>71</v>
      </c>
    </row>
    <row r="17" spans="1:10" ht="13.5" thickBot="1">
      <c r="A17" s="117" t="s">
        <v>7</v>
      </c>
      <c r="B17" s="119" t="s">
        <v>9</v>
      </c>
      <c r="C17" s="4" t="s">
        <v>68</v>
      </c>
      <c r="D17" s="25" t="s">
        <v>69</v>
      </c>
      <c r="E17" s="4" t="s">
        <v>4</v>
      </c>
      <c r="F17" s="115" t="s">
        <v>5</v>
      </c>
      <c r="G17" s="25" t="s">
        <v>2</v>
      </c>
      <c r="H17" s="25" t="s">
        <v>67</v>
      </c>
      <c r="I17" s="4" t="s">
        <v>72</v>
      </c>
      <c r="J17" s="125" t="s">
        <v>73</v>
      </c>
    </row>
    <row r="18" spans="1:10" ht="13.5" thickBot="1">
      <c r="A18" s="26" t="s">
        <v>27</v>
      </c>
      <c r="B18" s="31"/>
      <c r="C18" s="3"/>
      <c r="D18" s="3"/>
      <c r="E18" s="5"/>
      <c r="F18" s="3" t="s">
        <v>10</v>
      </c>
      <c r="G18" s="3"/>
      <c r="H18" s="3"/>
      <c r="I18" s="14"/>
      <c r="J18" s="14"/>
    </row>
    <row r="19" spans="1:10" ht="12.75">
      <c r="A19" s="41" t="s">
        <v>39</v>
      </c>
      <c r="B19" s="45" t="s">
        <v>35</v>
      </c>
      <c r="C19" s="3"/>
      <c r="D19" s="3"/>
      <c r="E19" s="5"/>
      <c r="F19" s="3"/>
      <c r="G19" s="3"/>
      <c r="H19" s="35"/>
      <c r="I19" s="14"/>
      <c r="J19" s="14"/>
    </row>
    <row r="20" spans="1:10" ht="12.75">
      <c r="A20" s="41" t="s">
        <v>36</v>
      </c>
      <c r="B20" s="45"/>
      <c r="C20" s="3"/>
      <c r="D20" s="3"/>
      <c r="E20" s="5"/>
      <c r="F20" s="3"/>
      <c r="G20" s="3"/>
      <c r="H20" s="3"/>
      <c r="I20" s="14"/>
      <c r="J20" s="14"/>
    </row>
    <row r="21" spans="1:10" ht="13.5">
      <c r="A21" s="42" t="s">
        <v>47</v>
      </c>
      <c r="B21" s="45" t="s">
        <v>78</v>
      </c>
      <c r="C21" s="3">
        <v>21</v>
      </c>
      <c r="D21" s="3"/>
      <c r="E21" s="5">
        <v>0.25</v>
      </c>
      <c r="F21" s="3"/>
      <c r="G21" s="3">
        <v>1.35</v>
      </c>
      <c r="H21" s="3">
        <v>0.03</v>
      </c>
      <c r="I21" s="14">
        <f>C21*E21*G21*8.337*H21/2000</f>
        <v>0.0008863273125</v>
      </c>
      <c r="J21" s="14">
        <f>I21*8760/2600*1.3</f>
        <v>0.00388211362875</v>
      </c>
    </row>
    <row r="22" spans="1:10" ht="14.25" thickBot="1">
      <c r="A22" s="42" t="s">
        <v>48</v>
      </c>
      <c r="B22" s="45" t="s">
        <v>79</v>
      </c>
      <c r="C22" s="3">
        <v>131</v>
      </c>
      <c r="D22" s="3"/>
      <c r="E22" s="5">
        <v>0.7</v>
      </c>
      <c r="F22" s="3"/>
      <c r="G22" s="3">
        <v>1.33</v>
      </c>
      <c r="H22" s="3">
        <v>0.03</v>
      </c>
      <c r="I22" s="14">
        <f>C22*E22*G22*8.337*H22/2000</f>
        <v>0.015251832854999998</v>
      </c>
      <c r="J22" s="14">
        <f>I22*8760/2600*1.3</f>
        <v>0.06680302790489999</v>
      </c>
    </row>
    <row r="23" spans="1:10" ht="13.5" thickBot="1">
      <c r="A23" s="26" t="s">
        <v>28</v>
      </c>
      <c r="B23" s="45"/>
      <c r="C23" s="3"/>
      <c r="D23" s="3"/>
      <c r="E23" s="5"/>
      <c r="F23" s="3" t="s">
        <v>10</v>
      </c>
      <c r="G23" s="3"/>
      <c r="H23" s="3"/>
      <c r="I23" s="14"/>
      <c r="J23" s="14"/>
    </row>
    <row r="24" spans="1:10" ht="12.75">
      <c r="A24" s="41" t="s">
        <v>39</v>
      </c>
      <c r="B24" s="45" t="s">
        <v>35</v>
      </c>
      <c r="C24" s="3"/>
      <c r="D24" s="3"/>
      <c r="E24" s="5"/>
      <c r="F24" s="3"/>
      <c r="G24" s="3"/>
      <c r="H24" s="3"/>
      <c r="I24" s="14"/>
      <c r="J24" s="14"/>
    </row>
    <row r="25" spans="1:10" ht="13.5">
      <c r="A25" s="41" t="s">
        <v>76</v>
      </c>
      <c r="B25" s="45" t="s">
        <v>80</v>
      </c>
      <c r="C25" s="3">
        <v>37</v>
      </c>
      <c r="D25" s="3"/>
      <c r="E25" s="5">
        <v>0.9319</v>
      </c>
      <c r="F25" s="3"/>
      <c r="G25" s="3">
        <v>1.835</v>
      </c>
      <c r="H25" s="3">
        <v>0.05</v>
      </c>
      <c r="I25" s="14">
        <f>C25*E25*G25*8.337*H25/2000</f>
        <v>0.013187331227962501</v>
      </c>
      <c r="J25" s="14">
        <f>I25*8760/2600*1.3</f>
        <v>0.05776051077847576</v>
      </c>
    </row>
    <row r="26" spans="1:10" ht="12.75">
      <c r="A26" s="41" t="s">
        <v>37</v>
      </c>
      <c r="B26" s="45"/>
      <c r="C26" s="3"/>
      <c r="D26" s="3"/>
      <c r="E26" s="5"/>
      <c r="F26" s="3"/>
      <c r="G26" s="3"/>
      <c r="H26" s="3"/>
      <c r="I26" s="14"/>
      <c r="J26" s="14"/>
    </row>
    <row r="27" spans="1:10" ht="13.5">
      <c r="A27" s="44" t="s">
        <v>70</v>
      </c>
      <c r="B27" s="45" t="s">
        <v>81</v>
      </c>
      <c r="C27" s="3">
        <v>2020</v>
      </c>
      <c r="D27" s="3"/>
      <c r="E27" s="5">
        <v>0.25</v>
      </c>
      <c r="F27" s="3"/>
      <c r="G27" s="3">
        <v>1.245</v>
      </c>
      <c r="H27" s="3">
        <v>0.05</v>
      </c>
      <c r="I27" s="14">
        <f>C27*E27*G27*8.337*H27/2000</f>
        <v>0.13104200812500003</v>
      </c>
      <c r="J27" s="14">
        <f>I27*8760/2600*1.3</f>
        <v>0.5739639955875001</v>
      </c>
    </row>
    <row r="28" spans="1:10" ht="13.5">
      <c r="A28" s="42" t="s">
        <v>77</v>
      </c>
      <c r="B28" s="45" t="s">
        <v>82</v>
      </c>
      <c r="C28" s="3">
        <v>2020</v>
      </c>
      <c r="D28" s="3"/>
      <c r="E28" s="5">
        <v>0.65</v>
      </c>
      <c r="F28" s="3"/>
      <c r="G28" s="3">
        <v>1.212</v>
      </c>
      <c r="H28" s="3">
        <v>0.05</v>
      </c>
      <c r="I28" s="14">
        <f>C28*E28*G28*8.337*H28/2000</f>
        <v>0.3316783743</v>
      </c>
      <c r="J28" s="14">
        <f>I28*8760/2600*1.3</f>
        <v>1.4527512794340003</v>
      </c>
    </row>
    <row r="29" spans="1:10" ht="12.75">
      <c r="A29" s="41" t="s">
        <v>38</v>
      </c>
      <c r="B29" s="45"/>
      <c r="C29" s="3"/>
      <c r="D29" s="3"/>
      <c r="E29" s="5"/>
      <c r="F29" s="3"/>
      <c r="G29" s="3"/>
      <c r="H29" s="3"/>
      <c r="I29" s="14"/>
      <c r="J29" s="14"/>
    </row>
    <row r="30" spans="1:10" ht="13.5">
      <c r="A30" s="42" t="s">
        <v>12</v>
      </c>
      <c r="B30" s="45" t="s">
        <v>83</v>
      </c>
      <c r="C30" s="3">
        <v>32</v>
      </c>
      <c r="D30" s="3"/>
      <c r="E30" s="5">
        <v>0.3145</v>
      </c>
      <c r="F30" s="3"/>
      <c r="G30" s="3">
        <v>1.16</v>
      </c>
      <c r="H30" s="3">
        <v>0.03</v>
      </c>
      <c r="I30" s="14">
        <f>C30*E30*G30*8.337*H30/2000</f>
        <v>0.0014599220831999998</v>
      </c>
      <c r="J30" s="14">
        <f>I30*8760/2600*1.3</f>
        <v>0.006394458724415999</v>
      </c>
    </row>
    <row r="31" spans="1:10" ht="14.25" thickBot="1">
      <c r="A31" s="42" t="s">
        <v>49</v>
      </c>
      <c r="B31" s="45" t="s">
        <v>84</v>
      </c>
      <c r="C31" s="3">
        <v>18</v>
      </c>
      <c r="D31" s="3"/>
      <c r="E31" s="5">
        <v>0.25</v>
      </c>
      <c r="F31" s="3"/>
      <c r="G31" s="3">
        <v>1.35</v>
      </c>
      <c r="H31" s="3">
        <v>0.03</v>
      </c>
      <c r="I31" s="14">
        <f>C31*E31*G31*8.337*H31/2000</f>
        <v>0.000759709125</v>
      </c>
      <c r="J31" s="14">
        <f>I31*8760/2600*1.3</f>
        <v>0.0033275259675</v>
      </c>
    </row>
    <row r="32" spans="1:10" ht="13.5" thickBot="1">
      <c r="A32" s="26" t="s">
        <v>30</v>
      </c>
      <c r="B32" s="45"/>
      <c r="C32" s="3"/>
      <c r="D32" s="3"/>
      <c r="E32" s="5"/>
      <c r="F32" s="3" t="s">
        <v>10</v>
      </c>
      <c r="G32" s="3"/>
      <c r="H32" s="3"/>
      <c r="I32" s="14"/>
      <c r="J32" s="14"/>
    </row>
    <row r="33" spans="1:10" s="20" customFormat="1" ht="12.75">
      <c r="A33" s="39" t="s">
        <v>40</v>
      </c>
      <c r="B33" s="46"/>
      <c r="C33" s="6"/>
      <c r="D33" s="6"/>
      <c r="E33" s="9"/>
      <c r="F33" s="6"/>
      <c r="G33" s="6"/>
      <c r="H33" s="6"/>
      <c r="I33" s="28"/>
      <c r="J33" s="28"/>
    </row>
    <row r="34" spans="1:10" s="20" customFormat="1" ht="12.75">
      <c r="A34" s="40" t="s">
        <v>41</v>
      </c>
      <c r="B34" s="46" t="s">
        <v>35</v>
      </c>
      <c r="C34" s="6"/>
      <c r="D34" s="6"/>
      <c r="E34" s="9"/>
      <c r="F34" s="6"/>
      <c r="G34" s="6"/>
      <c r="H34" s="6"/>
      <c r="I34" s="28"/>
      <c r="J34" s="28"/>
    </row>
    <row r="35" spans="1:10" s="20" customFormat="1" ht="12.75">
      <c r="A35" s="40" t="s">
        <v>42</v>
      </c>
      <c r="B35" s="46" t="s">
        <v>35</v>
      </c>
      <c r="C35" s="6"/>
      <c r="D35" s="6"/>
      <c r="E35" s="9"/>
      <c r="F35" s="6"/>
      <c r="G35" s="6"/>
      <c r="H35" s="6"/>
      <c r="I35" s="28"/>
      <c r="J35" s="28"/>
    </row>
    <row r="36" spans="1:10" ht="13.5">
      <c r="A36" s="39" t="s">
        <v>54</v>
      </c>
      <c r="B36" s="45" t="s">
        <v>85</v>
      </c>
      <c r="C36" s="3">
        <v>55</v>
      </c>
      <c r="D36" s="3"/>
      <c r="E36" s="5">
        <v>0.3</v>
      </c>
      <c r="F36" s="3"/>
      <c r="G36" s="3">
        <v>1.438</v>
      </c>
      <c r="H36" s="3">
        <v>0.05</v>
      </c>
      <c r="I36" s="14">
        <f>C36*E36*G36*8.337*H36/2000</f>
        <v>0.004945299975</v>
      </c>
      <c r="J36" s="14">
        <f>I36*8760/2600*1.3</f>
        <v>0.021660413890500003</v>
      </c>
    </row>
    <row r="37" spans="1:10" ht="13.5">
      <c r="A37" s="39" t="s">
        <v>74</v>
      </c>
      <c r="B37" s="45" t="s">
        <v>86</v>
      </c>
      <c r="C37" s="3">
        <v>180</v>
      </c>
      <c r="D37" s="3"/>
      <c r="E37" s="5">
        <v>0.565</v>
      </c>
      <c r="F37" s="3"/>
      <c r="G37" s="3">
        <v>1.355</v>
      </c>
      <c r="H37" s="3">
        <v>0.03</v>
      </c>
      <c r="I37" s="14">
        <f>C37*E37*G37*8.337*H37/2000</f>
        <v>0.0172330166925</v>
      </c>
      <c r="J37" s="14">
        <f>I37*8760/2600*1.3</f>
        <v>0.07548061311315</v>
      </c>
    </row>
    <row r="38" spans="1:10" ht="13.5">
      <c r="A38" s="39" t="s">
        <v>75</v>
      </c>
      <c r="B38" s="45" t="s">
        <v>86</v>
      </c>
      <c r="C38" s="3">
        <v>180</v>
      </c>
      <c r="D38" s="3"/>
      <c r="E38" s="5">
        <v>0.565</v>
      </c>
      <c r="F38" s="3"/>
      <c r="G38" s="3">
        <v>1.355</v>
      </c>
      <c r="H38" s="3">
        <v>0.03</v>
      </c>
      <c r="I38" s="14">
        <f>C38*E38*G38*8.337*H38/2000</f>
        <v>0.0172330166925</v>
      </c>
      <c r="J38" s="14">
        <f>I38*8760/2600*1.3</f>
        <v>0.07548061311315</v>
      </c>
    </row>
    <row r="39" spans="1:10" ht="14.25" thickBot="1">
      <c r="A39" s="39" t="s">
        <v>56</v>
      </c>
      <c r="B39" s="45" t="s">
        <v>87</v>
      </c>
      <c r="C39" s="3">
        <v>55</v>
      </c>
      <c r="D39" s="3"/>
      <c r="E39" s="5">
        <v>0.55</v>
      </c>
      <c r="F39" s="3"/>
      <c r="G39" s="3">
        <v>1.43</v>
      </c>
      <c r="H39" s="3">
        <v>0.05</v>
      </c>
      <c r="I39" s="14">
        <f>C39*E39*G39*8.337*H39/2000</f>
        <v>0.0090159444375</v>
      </c>
      <c r="J39" s="14">
        <f>I39*8760/2600*1.3</f>
        <v>0.03948983663625</v>
      </c>
    </row>
    <row r="40" spans="1:8" ht="13.5" thickBot="1">
      <c r="A40" s="27" t="s">
        <v>31</v>
      </c>
      <c r="B40" s="46"/>
      <c r="C40" s="3"/>
      <c r="D40" s="3"/>
      <c r="F40" s="3"/>
      <c r="G40" s="3"/>
      <c r="H40" s="3"/>
    </row>
    <row r="41" spans="1:9" s="20" customFormat="1" ht="12.75">
      <c r="A41" s="39" t="s">
        <v>34</v>
      </c>
      <c r="B41" s="46" t="s">
        <v>35</v>
      </c>
      <c r="C41" s="6"/>
      <c r="D41" s="6"/>
      <c r="E41" s="6"/>
      <c r="F41" s="6"/>
      <c r="G41" s="6"/>
      <c r="H41" s="6"/>
      <c r="I41" s="6"/>
    </row>
    <row r="42" spans="1:10" ht="13.5">
      <c r="A42" s="39" t="s">
        <v>55</v>
      </c>
      <c r="B42" s="46" t="s">
        <v>88</v>
      </c>
      <c r="C42" s="3">
        <v>10</v>
      </c>
      <c r="D42" s="3"/>
      <c r="E42" s="3">
        <v>1</v>
      </c>
      <c r="F42" s="3"/>
      <c r="G42" s="3">
        <v>1.244</v>
      </c>
      <c r="H42" s="3">
        <v>0.02</v>
      </c>
      <c r="I42" s="14">
        <f>C42*E42*G42*8.337*H42/2000</f>
        <v>0.0010371228</v>
      </c>
      <c r="J42" s="14">
        <f>I42*8760/2600*1.3</f>
        <v>0.004542597864</v>
      </c>
    </row>
    <row r="43" spans="1:8" ht="12.75">
      <c r="A43" s="39" t="s">
        <v>50</v>
      </c>
      <c r="B43" s="46"/>
      <c r="C43" s="3"/>
      <c r="D43" s="3"/>
      <c r="F43" s="3"/>
      <c r="G43" s="3"/>
      <c r="H43" s="3"/>
    </row>
    <row r="44" spans="1:10" ht="14.25">
      <c r="A44" s="43" t="s">
        <v>52</v>
      </c>
      <c r="B44" s="46" t="s">
        <v>89</v>
      </c>
      <c r="C44" s="3">
        <v>405</v>
      </c>
      <c r="D44" s="3"/>
      <c r="E44" s="3">
        <v>1</v>
      </c>
      <c r="F44" s="3"/>
      <c r="G44" s="3">
        <v>2.9</v>
      </c>
      <c r="H44" s="3">
        <v>0.03</v>
      </c>
      <c r="I44" s="14">
        <f>C44*E44*G44*8.337*H44/2000</f>
        <v>0.1468770975</v>
      </c>
      <c r="J44" s="14">
        <f>I44*8760/2600*1.3</f>
        <v>0.64332168705</v>
      </c>
    </row>
    <row r="45" spans="1:10" ht="15" thickBot="1">
      <c r="A45" s="43" t="s">
        <v>53</v>
      </c>
      <c r="B45" s="46" t="s">
        <v>89</v>
      </c>
      <c r="C45" s="3">
        <v>113</v>
      </c>
      <c r="D45" s="3"/>
      <c r="E45" s="3">
        <v>0.42</v>
      </c>
      <c r="F45" s="3"/>
      <c r="G45" s="3">
        <v>1.4</v>
      </c>
      <c r="H45" s="3">
        <v>0.03</v>
      </c>
      <c r="I45" s="14">
        <f>C45*E45*G45*8.337*H45/2000</f>
        <v>0.00830915442</v>
      </c>
      <c r="J45" s="14">
        <f>I45*8760/2600*1.3</f>
        <v>0.036394096359599996</v>
      </c>
    </row>
    <row r="46" spans="1:8" ht="13.5" thickBot="1">
      <c r="A46" s="27" t="s">
        <v>32</v>
      </c>
      <c r="B46" s="46"/>
      <c r="C46" s="3"/>
      <c r="D46" s="3"/>
      <c r="F46" s="3"/>
      <c r="G46" s="3"/>
      <c r="H46" s="3"/>
    </row>
    <row r="47" spans="1:8" ht="12.75">
      <c r="A47" s="39" t="s">
        <v>39</v>
      </c>
      <c r="B47" s="46" t="s">
        <v>35</v>
      </c>
      <c r="C47" s="3"/>
      <c r="D47" s="3"/>
      <c r="F47" s="3"/>
      <c r="G47" s="3"/>
      <c r="H47" s="3"/>
    </row>
    <row r="48" spans="1:10" ht="13.5">
      <c r="A48" s="39" t="s">
        <v>57</v>
      </c>
      <c r="B48" s="46" t="s">
        <v>90</v>
      </c>
      <c r="C48" s="3">
        <v>1493</v>
      </c>
      <c r="D48" s="3"/>
      <c r="E48" s="3">
        <v>0.3145</v>
      </c>
      <c r="F48" s="3"/>
      <c r="G48" s="3">
        <v>1.16</v>
      </c>
      <c r="H48" s="3">
        <v>0.03</v>
      </c>
      <c r="I48" s="14">
        <f>C48*E48*G48*8.337*H48/2000</f>
        <v>0.06811448969429999</v>
      </c>
      <c r="J48" s="14">
        <f>I48*8760/2600*1.3</f>
        <v>0.29834146486103397</v>
      </c>
    </row>
    <row r="49" spans="1:8" ht="12.75">
      <c r="A49" s="39" t="s">
        <v>46</v>
      </c>
      <c r="B49" s="45"/>
      <c r="C49" s="3"/>
      <c r="D49" s="3"/>
      <c r="F49" s="3"/>
      <c r="G49" s="3"/>
      <c r="H49" s="3"/>
    </row>
    <row r="50" spans="1:10" ht="13.5">
      <c r="A50" s="40" t="s">
        <v>43</v>
      </c>
      <c r="B50" s="46" t="s">
        <v>85</v>
      </c>
      <c r="C50" s="3"/>
      <c r="D50" s="33">
        <v>4050</v>
      </c>
      <c r="E50" s="3">
        <v>1</v>
      </c>
      <c r="F50" s="3"/>
      <c r="G50" s="3" t="s">
        <v>58</v>
      </c>
      <c r="H50" s="3">
        <v>0.02</v>
      </c>
      <c r="I50" s="3">
        <f>D50*E50*H50/2000</f>
        <v>0.0405</v>
      </c>
      <c r="J50" s="14">
        <f>I50*8760/2600*1.3</f>
        <v>0.17739000000000005</v>
      </c>
    </row>
    <row r="51" spans="1:10" ht="13.5">
      <c r="A51" s="40" t="s">
        <v>44</v>
      </c>
      <c r="B51" s="46" t="s">
        <v>85</v>
      </c>
      <c r="C51" s="3"/>
      <c r="D51" s="33">
        <v>1350</v>
      </c>
      <c r="E51" s="3">
        <v>1</v>
      </c>
      <c r="F51" s="3"/>
      <c r="G51" s="3" t="s">
        <v>58</v>
      </c>
      <c r="H51" s="3">
        <v>0.02</v>
      </c>
      <c r="I51" s="3">
        <f>D51*E51*H51/2000</f>
        <v>0.0135</v>
      </c>
      <c r="J51" s="14">
        <f>I51*8760/2600*1.3</f>
        <v>0.05913</v>
      </c>
    </row>
    <row r="52" spans="1:10" ht="13.5">
      <c r="A52" s="40" t="s">
        <v>59</v>
      </c>
      <c r="B52" s="46" t="s">
        <v>91</v>
      </c>
      <c r="C52" s="3">
        <v>285</v>
      </c>
      <c r="D52" s="3"/>
      <c r="E52" s="3">
        <v>1</v>
      </c>
      <c r="F52" s="3"/>
      <c r="G52" s="3">
        <v>1.054</v>
      </c>
      <c r="H52" s="3">
        <v>0.02</v>
      </c>
      <c r="I52" s="14">
        <f>C52*E52*G52*8.337*H52/2000</f>
        <v>0.0250435143</v>
      </c>
      <c r="J52" s="14">
        <f>I52*8760/2600*1.3</f>
        <v>0.109690592634</v>
      </c>
    </row>
    <row r="53" spans="1:10" ht="14.25" thickBot="1">
      <c r="A53" s="40" t="s">
        <v>60</v>
      </c>
      <c r="B53" s="46" t="s">
        <v>85</v>
      </c>
      <c r="C53" s="3">
        <v>206</v>
      </c>
      <c r="D53" s="3"/>
      <c r="E53" s="3">
        <v>0.15</v>
      </c>
      <c r="F53" s="3"/>
      <c r="G53" s="3">
        <v>1.045</v>
      </c>
      <c r="H53" s="3">
        <v>0.02</v>
      </c>
      <c r="I53" s="14">
        <f>C53*E53*G53*8.337*H53/2000</f>
        <v>0.0026920589849999993</v>
      </c>
      <c r="J53" s="14">
        <f>I53*8760/2600*1.3</f>
        <v>0.011791218354299996</v>
      </c>
    </row>
    <row r="54" spans="1:8" ht="13.5" thickBot="1">
      <c r="A54" s="27" t="s">
        <v>128</v>
      </c>
      <c r="B54" s="46"/>
      <c r="C54" s="3"/>
      <c r="D54" s="3"/>
      <c r="F54" s="3"/>
      <c r="G54" s="3"/>
      <c r="H54" s="3"/>
    </row>
    <row r="55" spans="1:9" s="20" customFormat="1" ht="12.75">
      <c r="A55" s="39" t="s">
        <v>51</v>
      </c>
      <c r="B55" s="46"/>
      <c r="C55" s="6"/>
      <c r="D55" s="6"/>
      <c r="E55" s="6"/>
      <c r="F55" s="6"/>
      <c r="G55" s="6"/>
      <c r="H55" s="6"/>
      <c r="I55" s="6"/>
    </row>
    <row r="56" spans="1:10" ht="13.5">
      <c r="A56" s="40" t="s">
        <v>59</v>
      </c>
      <c r="B56" s="46" t="s">
        <v>85</v>
      </c>
      <c r="C56" s="33">
        <v>391</v>
      </c>
      <c r="D56" s="33"/>
      <c r="E56" s="3">
        <v>1</v>
      </c>
      <c r="F56" s="3"/>
      <c r="G56" s="3">
        <v>1.054</v>
      </c>
      <c r="H56" s="3">
        <v>0.02</v>
      </c>
      <c r="I56" s="14">
        <f>C56*E56*G56*8.337*H56/2000</f>
        <v>0.034357944179999995</v>
      </c>
      <c r="J56" s="14">
        <f>I56*8760/2600*1.3</f>
        <v>0.1504877955084</v>
      </c>
    </row>
    <row r="57" spans="1:10" ht="13.5">
      <c r="A57" s="40" t="s">
        <v>60</v>
      </c>
      <c r="B57" s="46" t="s">
        <v>85</v>
      </c>
      <c r="C57" s="33">
        <v>294</v>
      </c>
      <c r="D57" s="33"/>
      <c r="E57" s="3">
        <v>0.15</v>
      </c>
      <c r="F57" s="3"/>
      <c r="G57" s="3">
        <v>1.045</v>
      </c>
      <c r="H57" s="3">
        <v>0.02</v>
      </c>
      <c r="I57" s="14">
        <f>C57*E57*G57*8.337*H57/2000</f>
        <v>0.0038420647649999996</v>
      </c>
      <c r="J57" s="14">
        <f>I57*8760/2600*1.3</f>
        <v>0.0168282436707</v>
      </c>
    </row>
    <row r="58" spans="1:10" ht="13.5">
      <c r="A58" s="40" t="s">
        <v>43</v>
      </c>
      <c r="B58" s="46" t="s">
        <v>85</v>
      </c>
      <c r="C58" s="33"/>
      <c r="D58" s="33">
        <v>2250</v>
      </c>
      <c r="E58" s="3">
        <v>1</v>
      </c>
      <c r="F58" s="3"/>
      <c r="G58" s="3" t="s">
        <v>58</v>
      </c>
      <c r="H58" s="3">
        <v>0.02</v>
      </c>
      <c r="I58" s="3">
        <f>D58*E58*H58/2000</f>
        <v>0.0225</v>
      </c>
      <c r="J58" s="14">
        <f>I58*8760/2600*1.3</f>
        <v>0.09855000000000001</v>
      </c>
    </row>
    <row r="59" spans="1:10" ht="13.5">
      <c r="A59" s="40" t="s">
        <v>44</v>
      </c>
      <c r="B59" s="46" t="s">
        <v>85</v>
      </c>
      <c r="C59" s="33"/>
      <c r="D59" s="33">
        <v>750</v>
      </c>
      <c r="E59" s="3">
        <v>1</v>
      </c>
      <c r="F59" s="3"/>
      <c r="G59" s="3" t="s">
        <v>58</v>
      </c>
      <c r="H59" s="3">
        <v>0.02</v>
      </c>
      <c r="I59" s="3">
        <f>D59*E59*H59/2000</f>
        <v>0.0075</v>
      </c>
      <c r="J59" s="14">
        <f>I59*8760/2600*1.3</f>
        <v>0.032850000000000004</v>
      </c>
    </row>
    <row r="60" spans="1:10" ht="14.25" thickBot="1">
      <c r="A60" s="39" t="s">
        <v>57</v>
      </c>
      <c r="B60" s="46" t="s">
        <v>90</v>
      </c>
      <c r="C60" s="33">
        <v>3029</v>
      </c>
      <c r="D60" s="33"/>
      <c r="E60" s="3">
        <v>0.3145</v>
      </c>
      <c r="F60" s="3"/>
      <c r="G60" s="3">
        <v>1.16</v>
      </c>
      <c r="H60" s="3">
        <v>0.03</v>
      </c>
      <c r="I60" s="14">
        <f>C60*E60*G60*8.337*H60/2000</f>
        <v>0.13819074968789996</v>
      </c>
      <c r="J60" s="14">
        <f>I60*8760/2600*1.3</f>
        <v>0.6052754836330019</v>
      </c>
    </row>
    <row r="61" spans="1:8" ht="13.5" thickBot="1">
      <c r="A61" s="27" t="s">
        <v>29</v>
      </c>
      <c r="B61" s="45"/>
      <c r="F61" s="3"/>
      <c r="G61" s="3"/>
      <c r="H61" s="3"/>
    </row>
    <row r="62" spans="1:9" s="20" customFormat="1" ht="12.75">
      <c r="A62" s="39" t="s">
        <v>45</v>
      </c>
      <c r="B62" s="46" t="s">
        <v>35</v>
      </c>
      <c r="E62" s="6"/>
      <c r="F62" s="6"/>
      <c r="G62" s="6"/>
      <c r="H62" s="6"/>
      <c r="I62" s="6"/>
    </row>
    <row r="63" spans="1:9" s="20" customFormat="1" ht="12.75">
      <c r="A63" s="39" t="s">
        <v>51</v>
      </c>
      <c r="B63" s="46"/>
      <c r="E63" s="6"/>
      <c r="F63" s="6"/>
      <c r="G63" s="6"/>
      <c r="H63" s="6"/>
      <c r="I63" s="6"/>
    </row>
    <row r="64" spans="1:10" ht="13.5">
      <c r="A64" s="40" t="s">
        <v>59</v>
      </c>
      <c r="B64" s="46" t="s">
        <v>85</v>
      </c>
      <c r="C64" s="33">
        <v>58</v>
      </c>
      <c r="D64" s="33"/>
      <c r="E64" s="3">
        <v>1</v>
      </c>
      <c r="F64" s="3"/>
      <c r="G64" s="3">
        <v>1.054</v>
      </c>
      <c r="H64" s="3">
        <v>0.02</v>
      </c>
      <c r="I64" s="14">
        <f>C64*E64*G64*8.337*H64/2000</f>
        <v>0.0050965748400000005</v>
      </c>
      <c r="J64" s="14">
        <f>I64*8760/2600*1.3</f>
        <v>0.022322997799200005</v>
      </c>
    </row>
    <row r="65" spans="1:10" ht="13.5">
      <c r="A65" s="40" t="s">
        <v>60</v>
      </c>
      <c r="B65" s="46" t="s">
        <v>85</v>
      </c>
      <c r="C65" s="33">
        <v>52</v>
      </c>
      <c r="D65" s="33"/>
      <c r="E65" s="3">
        <v>0.15</v>
      </c>
      <c r="F65" s="3"/>
      <c r="G65" s="3">
        <v>1.045</v>
      </c>
      <c r="H65" s="3">
        <v>0.02</v>
      </c>
      <c r="I65" s="14">
        <f>C65*E65*G65*8.337*H65/2000</f>
        <v>0.00067954887</v>
      </c>
      <c r="J65" s="14">
        <f>I65*8760/2600*1.3</f>
        <v>0.0029764240506</v>
      </c>
    </row>
    <row r="66" spans="1:10" ht="13.5">
      <c r="A66" s="42" t="s">
        <v>43</v>
      </c>
      <c r="B66" s="46" t="s">
        <v>85</v>
      </c>
      <c r="C66" s="33"/>
      <c r="D66" s="33">
        <v>90</v>
      </c>
      <c r="E66" s="3">
        <v>1</v>
      </c>
      <c r="F66" s="3"/>
      <c r="G66" s="3" t="s">
        <v>58</v>
      </c>
      <c r="H66" s="3">
        <v>0.02</v>
      </c>
      <c r="I66" s="3">
        <f>D66*E66*H66/2000</f>
        <v>0.0009</v>
      </c>
      <c r="J66" s="14">
        <f>I66*8760/2600*1.3</f>
        <v>0.003942</v>
      </c>
    </row>
    <row r="67" spans="1:10" ht="13.5">
      <c r="A67" s="42" t="s">
        <v>44</v>
      </c>
      <c r="B67" s="46" t="s">
        <v>85</v>
      </c>
      <c r="C67" s="33"/>
      <c r="D67" s="33">
        <v>30</v>
      </c>
      <c r="E67" s="3">
        <v>1</v>
      </c>
      <c r="F67" s="3"/>
      <c r="G67" s="3" t="s">
        <v>58</v>
      </c>
      <c r="H67" s="3">
        <v>0.02</v>
      </c>
      <c r="I67" s="3">
        <f>D67*E67*H67/2000</f>
        <v>0.0003</v>
      </c>
      <c r="J67" s="14">
        <f>I67*8760/2600*1.3</f>
        <v>0.0013139999999999998</v>
      </c>
    </row>
    <row r="68" spans="1:10" ht="14.25" thickBot="1">
      <c r="A68" s="41" t="s">
        <v>57</v>
      </c>
      <c r="B68" s="45" t="s">
        <v>83</v>
      </c>
      <c r="C68" s="33">
        <v>171</v>
      </c>
      <c r="D68" s="33"/>
      <c r="E68" s="3">
        <v>0.3145</v>
      </c>
      <c r="F68" s="3"/>
      <c r="G68" s="3">
        <v>1.16</v>
      </c>
      <c r="H68" s="3">
        <v>0.03</v>
      </c>
      <c r="I68" s="14">
        <f>C68*E68*G68*8.337*H68/2000</f>
        <v>0.007801458632099998</v>
      </c>
      <c r="J68" s="14">
        <f>I68*8760/2600*1.3</f>
        <v>0.03417038880859799</v>
      </c>
    </row>
    <row r="69" spans="1:8" ht="13.5" thickBot="1">
      <c r="A69" s="27" t="s">
        <v>129</v>
      </c>
      <c r="B69" s="45"/>
      <c r="C69" s="142"/>
      <c r="D69" s="142"/>
      <c r="F69" s="3"/>
      <c r="G69" s="3"/>
      <c r="H69" s="3"/>
    </row>
    <row r="70" spans="1:8" ht="12.75">
      <c r="A70" s="39" t="s">
        <v>51</v>
      </c>
      <c r="B70" s="46"/>
      <c r="C70" s="33"/>
      <c r="D70" s="33"/>
      <c r="F70" s="3"/>
      <c r="G70" s="3"/>
      <c r="H70" s="3"/>
    </row>
    <row r="71" spans="1:10" ht="13.5">
      <c r="A71" s="40" t="s">
        <v>59</v>
      </c>
      <c r="B71" s="46" t="s">
        <v>85</v>
      </c>
      <c r="C71" s="33">
        <v>391</v>
      </c>
      <c r="D71" s="33"/>
      <c r="E71" s="3">
        <v>1</v>
      </c>
      <c r="F71" s="3"/>
      <c r="G71" s="3">
        <v>1.054</v>
      </c>
      <c r="H71" s="3">
        <v>0.02</v>
      </c>
      <c r="I71" s="14">
        <f>C71*E71*G71*8.337*H71/2000</f>
        <v>0.034357944179999995</v>
      </c>
      <c r="J71" s="14">
        <f>I71*8760/2600*1.3</f>
        <v>0.1504877955084</v>
      </c>
    </row>
    <row r="72" spans="1:10" ht="13.5">
      <c r="A72" s="40" t="s">
        <v>60</v>
      </c>
      <c r="B72" s="46" t="s">
        <v>85</v>
      </c>
      <c r="C72" s="33">
        <v>294</v>
      </c>
      <c r="D72" s="33"/>
      <c r="E72" s="3">
        <v>0.15</v>
      </c>
      <c r="F72" s="3"/>
      <c r="G72" s="3">
        <v>1.045</v>
      </c>
      <c r="H72" s="3">
        <v>0.02</v>
      </c>
      <c r="I72" s="14">
        <f>C72*E72*G72*8.337*H72/2000</f>
        <v>0.0038420647649999996</v>
      </c>
      <c r="J72" s="14">
        <f>I72*8760/2600*1.3</f>
        <v>0.0168282436707</v>
      </c>
    </row>
    <row r="73" spans="1:10" ht="13.5">
      <c r="A73" s="40" t="s">
        <v>43</v>
      </c>
      <c r="B73" s="46" t="s">
        <v>85</v>
      </c>
      <c r="C73" s="33"/>
      <c r="D73" s="33">
        <v>2250</v>
      </c>
      <c r="E73" s="3">
        <v>1</v>
      </c>
      <c r="F73" s="3"/>
      <c r="G73" s="3" t="s">
        <v>58</v>
      </c>
      <c r="H73" s="3">
        <v>0.02</v>
      </c>
      <c r="I73" s="3">
        <f>D73*E73*H73/2000</f>
        <v>0.0225</v>
      </c>
      <c r="J73" s="14">
        <f>I73*8760/2600*1.3</f>
        <v>0.09855000000000001</v>
      </c>
    </row>
    <row r="74" spans="1:10" ht="13.5">
      <c r="A74" s="40" t="s">
        <v>44</v>
      </c>
      <c r="B74" s="46" t="s">
        <v>85</v>
      </c>
      <c r="C74" s="33"/>
      <c r="D74" s="33">
        <v>750</v>
      </c>
      <c r="E74" s="3">
        <v>1</v>
      </c>
      <c r="F74" s="3"/>
      <c r="G74" s="3" t="s">
        <v>58</v>
      </c>
      <c r="H74" s="3">
        <v>0.02</v>
      </c>
      <c r="I74" s="3">
        <f>D74*E74*H74/2000</f>
        <v>0.0075</v>
      </c>
      <c r="J74" s="14">
        <f>I74*8760/2600*1.3</f>
        <v>0.032850000000000004</v>
      </c>
    </row>
    <row r="75" spans="1:10" ht="13.5">
      <c r="A75" s="41" t="s">
        <v>57</v>
      </c>
      <c r="B75" s="45" t="s">
        <v>83</v>
      </c>
      <c r="C75" s="33">
        <v>3029</v>
      </c>
      <c r="D75" s="33"/>
      <c r="E75" s="3">
        <v>0.3145</v>
      </c>
      <c r="F75" s="3"/>
      <c r="G75" s="3">
        <v>1.16</v>
      </c>
      <c r="H75" s="3">
        <v>0.03</v>
      </c>
      <c r="I75" s="14">
        <f>C75*E75*G75*8.337*H75/2000</f>
        <v>0.13819074968789996</v>
      </c>
      <c r="J75" s="14">
        <f>I75*8760/2600*1.3</f>
        <v>0.6052754836330019</v>
      </c>
    </row>
    <row r="76" spans="1:8" ht="13.5" thickBot="1">
      <c r="A76" s="1"/>
      <c r="B76" s="47"/>
      <c r="C76" s="33"/>
      <c r="D76" s="33"/>
      <c r="F76" s="3"/>
      <c r="G76" s="3"/>
      <c r="H76" s="3"/>
    </row>
    <row r="77" spans="1:8" ht="12.75">
      <c r="A77" s="128" t="s">
        <v>114</v>
      </c>
      <c r="D77" s="16"/>
      <c r="E77" s="5"/>
      <c r="F77" s="5"/>
      <c r="G77" s="5"/>
      <c r="H77" s="5"/>
    </row>
    <row r="78" spans="1:13" ht="12.75">
      <c r="A78" s="129" t="s">
        <v>115</v>
      </c>
      <c r="B78" s="15"/>
      <c r="D78" s="16"/>
      <c r="E78" s="5"/>
      <c r="F78" s="16"/>
      <c r="G78" s="16"/>
      <c r="H78" s="16"/>
      <c r="K78" s="16"/>
      <c r="L78" s="16"/>
      <c r="M78" s="16"/>
    </row>
    <row r="79" spans="1:13" ht="13.5" thickBot="1">
      <c r="A79" s="130" t="s">
        <v>61</v>
      </c>
      <c r="B79" s="15"/>
      <c r="D79" s="16"/>
      <c r="E79" s="5"/>
      <c r="F79" s="16"/>
      <c r="G79" s="16"/>
      <c r="H79" s="16"/>
      <c r="K79" s="16"/>
      <c r="L79" s="16"/>
      <c r="M79" s="16"/>
    </row>
    <row r="80" spans="1:13" ht="12.75">
      <c r="A80" s="15"/>
      <c r="B80" s="15"/>
      <c r="D80" s="16"/>
      <c r="E80" s="5"/>
      <c r="F80" s="16"/>
      <c r="G80" s="16"/>
      <c r="H80" s="16"/>
      <c r="K80" s="16"/>
      <c r="L80" s="16"/>
      <c r="M80" s="16"/>
    </row>
    <row r="81" spans="1:13" ht="12.75">
      <c r="A81" t="s">
        <v>133</v>
      </c>
      <c r="B81" s="15"/>
      <c r="C81" s="16"/>
      <c r="D81" s="16"/>
      <c r="K81" s="16"/>
      <c r="L81" s="16"/>
      <c r="M81" s="16"/>
    </row>
    <row r="82" spans="1:13" ht="12.75">
      <c r="A82" t="s">
        <v>131</v>
      </c>
      <c r="B82" s="15"/>
      <c r="C82" s="16"/>
      <c r="D82" s="16"/>
      <c r="E82" s="17"/>
      <c r="K82" s="16"/>
      <c r="L82" s="16"/>
      <c r="M82" s="16"/>
    </row>
    <row r="83" spans="1:13" ht="12.75">
      <c r="A83" t="s">
        <v>130</v>
      </c>
      <c r="B83" s="15"/>
      <c r="C83" s="16"/>
      <c r="D83" s="16"/>
      <c r="E83" s="17"/>
      <c r="K83" s="16"/>
      <c r="L83" s="16"/>
      <c r="M83" s="16"/>
    </row>
    <row r="84" spans="2:13" ht="12.75">
      <c r="B84" s="15"/>
      <c r="C84" s="16"/>
      <c r="D84" s="16"/>
      <c r="E84" s="17"/>
      <c r="K84" s="16"/>
      <c r="L84" s="16"/>
      <c r="M84" s="16"/>
    </row>
    <row r="85" spans="1:13" ht="12.75">
      <c r="A85" t="s">
        <v>132</v>
      </c>
      <c r="B85" s="15"/>
      <c r="C85" s="16"/>
      <c r="D85" s="16"/>
      <c r="E85" s="17"/>
      <c r="K85" s="16"/>
      <c r="L85" s="16"/>
      <c r="M85" s="16"/>
    </row>
    <row r="86" spans="1:9" ht="12.75">
      <c r="A86" t="s">
        <v>124</v>
      </c>
      <c r="F86" s="16"/>
      <c r="G86" s="16"/>
      <c r="H86" s="5"/>
      <c r="I86" s="5"/>
    </row>
    <row r="87" spans="1:10" ht="13.5" thickBot="1">
      <c r="A87" t="s">
        <v>125</v>
      </c>
      <c r="D87" s="16"/>
      <c r="F87" s="38"/>
      <c r="G87" s="16"/>
      <c r="H87" s="16"/>
      <c r="I87" s="5"/>
      <c r="J87" s="16"/>
    </row>
    <row r="88" spans="4:10" ht="12.75">
      <c r="D88" s="16"/>
      <c r="E88" s="5"/>
      <c r="F88" s="16"/>
      <c r="G88" s="16"/>
      <c r="H88" s="16"/>
      <c r="I88" s="5"/>
      <c r="J88" s="16"/>
    </row>
    <row r="89" spans="4:10" ht="12.75">
      <c r="D89" s="16"/>
      <c r="E89" s="5"/>
      <c r="F89" s="16"/>
      <c r="G89" s="16"/>
      <c r="H89" s="16"/>
      <c r="I89" s="5"/>
      <c r="J89" s="16"/>
    </row>
    <row r="90" spans="4:10" ht="10.5" customHeight="1">
      <c r="D90" s="16"/>
      <c r="E90" s="15"/>
      <c r="F90" s="16"/>
      <c r="G90" s="16"/>
      <c r="H90" s="16"/>
      <c r="I90" s="5"/>
      <c r="J90" s="16"/>
    </row>
    <row r="91" spans="4:10" ht="12.75">
      <c r="D91" s="16"/>
      <c r="E91" s="15"/>
      <c r="F91" s="16"/>
      <c r="G91" s="16"/>
      <c r="H91" s="16"/>
      <c r="I91" s="5"/>
      <c r="J91" s="16"/>
    </row>
    <row r="92" spans="4:10" ht="12.75">
      <c r="D92" s="16"/>
      <c r="E92" s="5"/>
      <c r="F92" s="16"/>
      <c r="G92" s="16"/>
      <c r="H92" s="16"/>
      <c r="I92" s="5"/>
      <c r="J92" s="16"/>
    </row>
    <row r="93" spans="4:10" ht="12.75">
      <c r="D93" s="16"/>
      <c r="J93" s="16"/>
    </row>
    <row r="94" spans="4:10" ht="12.75">
      <c r="D94" s="16"/>
      <c r="J94" s="16"/>
    </row>
    <row r="95" spans="4:10" ht="12.75">
      <c r="D95" s="16"/>
      <c r="J95" s="16"/>
    </row>
    <row r="98" ht="12.75">
      <c r="D98" s="8"/>
    </row>
    <row r="99" spans="3:5" ht="12.75">
      <c r="C99" s="16"/>
      <c r="D99" s="16"/>
      <c r="E99" s="5"/>
    </row>
    <row r="100" spans="3:5" ht="12.75">
      <c r="C100" s="16"/>
      <c r="D100" s="16"/>
      <c r="E100" s="5"/>
    </row>
    <row r="101" spans="3:5" ht="12.75">
      <c r="C101" s="16"/>
      <c r="D101" s="16"/>
      <c r="E101" s="5"/>
    </row>
  </sheetData>
  <mergeCells count="2">
    <mergeCell ref="C69:D69"/>
    <mergeCell ref="C15:D15"/>
  </mergeCells>
  <printOptions headings="1"/>
  <pageMargins left="0.75" right="0.75" top="1" bottom="1" header="0.5" footer="0.5"/>
  <pageSetup horizontalDpi="600" verticalDpi="600" orientation="landscape" scale="86" r:id="rId1"/>
  <rowBreaks count="2" manualBreakCount="2">
    <brk id="31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H7" sqref="H7"/>
    </sheetView>
  </sheetViews>
  <sheetFormatPr defaultColWidth="9.140625" defaultRowHeight="12.75"/>
  <cols>
    <col min="1" max="1" width="41.140625" style="0" customWidth="1"/>
    <col min="2" max="2" width="8.421875" style="0" customWidth="1"/>
    <col min="3" max="4" width="8.140625" style="0" customWidth="1"/>
    <col min="5" max="5" width="8.421875" style="0" customWidth="1"/>
    <col min="6" max="6" width="7.7109375" style="0" customWidth="1"/>
    <col min="7" max="7" width="8.28125" style="0" customWidth="1"/>
    <col min="8" max="8" width="9.00390625" style="0" customWidth="1"/>
    <col min="9" max="9" width="10.140625" style="0" customWidth="1"/>
  </cols>
  <sheetData>
    <row r="1" spans="1:3" ht="16.5">
      <c r="A1" s="13" t="s">
        <v>98</v>
      </c>
      <c r="B1" s="12" t="s">
        <v>21</v>
      </c>
      <c r="C1" s="16" t="s">
        <v>101</v>
      </c>
    </row>
    <row r="2" spans="1:5" ht="15">
      <c r="A2" s="13" t="s">
        <v>99</v>
      </c>
      <c r="B2" s="32" t="s">
        <v>11</v>
      </c>
      <c r="C2" t="s">
        <v>102</v>
      </c>
      <c r="E2" s="16"/>
    </row>
    <row r="3" spans="1:5" ht="16.5">
      <c r="A3" s="13" t="s">
        <v>15</v>
      </c>
      <c r="B3" s="32" t="s">
        <v>22</v>
      </c>
      <c r="C3" t="s">
        <v>154</v>
      </c>
      <c r="E3" s="16"/>
    </row>
    <row r="4" spans="1:5" ht="15">
      <c r="A4" s="13"/>
      <c r="B4" s="32" t="s">
        <v>111</v>
      </c>
      <c r="C4" t="s">
        <v>110</v>
      </c>
      <c r="E4" s="16"/>
    </row>
    <row r="5" spans="1:5" ht="15">
      <c r="A5" s="13"/>
      <c r="B5" s="32" t="s">
        <v>12</v>
      </c>
      <c r="C5" t="s">
        <v>103</v>
      </c>
      <c r="E5" s="16"/>
    </row>
    <row r="6" spans="2:5" ht="12.75">
      <c r="B6" s="32" t="s">
        <v>13</v>
      </c>
      <c r="C6" t="s">
        <v>104</v>
      </c>
      <c r="E6" s="16"/>
    </row>
    <row r="7" spans="1:5" ht="14.25">
      <c r="A7" s="30" t="s">
        <v>113</v>
      </c>
      <c r="B7" s="32" t="s">
        <v>97</v>
      </c>
      <c r="C7" t="s">
        <v>105</v>
      </c>
      <c r="E7" s="16"/>
    </row>
    <row r="8" spans="1:5" ht="12.75">
      <c r="A8" s="30" t="s">
        <v>112</v>
      </c>
      <c r="B8" s="12" t="s">
        <v>107</v>
      </c>
      <c r="C8" t="s">
        <v>106</v>
      </c>
      <c r="E8" s="16"/>
    </row>
    <row r="9" spans="1:3" ht="12.75">
      <c r="A9" s="107" t="s">
        <v>20</v>
      </c>
      <c r="B9" s="12" t="s">
        <v>108</v>
      </c>
      <c r="C9" s="79"/>
    </row>
    <row r="10" ht="12.75">
      <c r="D10" s="78"/>
    </row>
    <row r="11" spans="1:10" ht="15">
      <c r="A11" s="53" t="s">
        <v>6</v>
      </c>
      <c r="B11" s="55"/>
      <c r="C11" s="11"/>
      <c r="D11" s="11"/>
      <c r="E11" s="56" t="s">
        <v>123</v>
      </c>
      <c r="F11" s="11"/>
      <c r="G11" s="11"/>
      <c r="H11" s="11"/>
      <c r="I11" s="57"/>
      <c r="J11" s="10"/>
    </row>
    <row r="12" spans="1:10" ht="16.5" thickBot="1">
      <c r="A12" s="54" t="s">
        <v>92</v>
      </c>
      <c r="B12" s="51" t="s">
        <v>21</v>
      </c>
      <c r="C12" s="52" t="s">
        <v>11</v>
      </c>
      <c r="D12" s="52" t="s">
        <v>22</v>
      </c>
      <c r="E12" s="52" t="s">
        <v>12</v>
      </c>
      <c r="F12" s="52" t="s">
        <v>13</v>
      </c>
      <c r="G12" s="52" t="s">
        <v>97</v>
      </c>
      <c r="H12" s="51" t="s">
        <v>107</v>
      </c>
      <c r="I12" s="51" t="s">
        <v>100</v>
      </c>
      <c r="J12" s="10"/>
    </row>
    <row r="13" spans="1:10" ht="13.5" thickBot="1">
      <c r="A13" s="50"/>
      <c r="B13" s="145" t="s">
        <v>109</v>
      </c>
      <c r="C13" s="146"/>
      <c r="D13" s="146"/>
      <c r="E13" s="147" t="s">
        <v>110</v>
      </c>
      <c r="F13" s="148"/>
      <c r="G13" s="148"/>
      <c r="H13" s="149"/>
      <c r="I13" s="58" t="s">
        <v>95</v>
      </c>
      <c r="J13" s="10"/>
    </row>
    <row r="14" spans="1:10" ht="13.5" thickBot="1">
      <c r="A14" s="49" t="s">
        <v>27</v>
      </c>
      <c r="B14" s="105"/>
      <c r="C14" s="105"/>
      <c r="D14" s="105"/>
      <c r="E14" s="105"/>
      <c r="F14" s="106"/>
      <c r="G14" s="106"/>
      <c r="H14" s="106"/>
      <c r="I14" s="61"/>
      <c r="J14" s="8"/>
    </row>
    <row r="15" spans="1:10" ht="12.75">
      <c r="A15" s="41" t="s">
        <v>39</v>
      </c>
      <c r="B15" s="80"/>
      <c r="C15" s="80"/>
      <c r="D15" s="80"/>
      <c r="E15" s="80"/>
      <c r="F15" s="81"/>
      <c r="G15" s="81"/>
      <c r="H15" s="81"/>
      <c r="I15" s="81"/>
      <c r="J15" s="3"/>
    </row>
    <row r="16" spans="1:10" ht="12.75">
      <c r="A16" s="41" t="s">
        <v>36</v>
      </c>
      <c r="B16" s="82"/>
      <c r="C16" s="82"/>
      <c r="D16" s="82"/>
      <c r="E16" s="82"/>
      <c r="F16" s="83"/>
      <c r="G16" s="83"/>
      <c r="H16" s="83"/>
      <c r="I16" s="83"/>
      <c r="J16" s="3"/>
    </row>
    <row r="17" spans="1:10" ht="12.75">
      <c r="A17" s="42" t="s">
        <v>47</v>
      </c>
      <c r="B17" s="82">
        <f>penlnc</f>
        <v>0.00388211362875</v>
      </c>
      <c r="C17" s="82"/>
      <c r="D17" s="84"/>
      <c r="E17" s="84"/>
      <c r="F17" s="85">
        <f>penlnc</f>
        <v>0.00388211362875</v>
      </c>
      <c r="G17" s="83"/>
      <c r="H17" s="83"/>
      <c r="I17" s="83"/>
      <c r="J17" s="3"/>
    </row>
    <row r="18" spans="1:10" ht="13.5" thickBot="1">
      <c r="A18" s="42" t="s">
        <v>48</v>
      </c>
      <c r="B18" s="86">
        <f>penlns</f>
        <v>0.06680302790489999</v>
      </c>
      <c r="C18" s="86"/>
      <c r="D18" s="87">
        <f>penlns</f>
        <v>0.06680302790489999</v>
      </c>
      <c r="E18" s="87"/>
      <c r="F18" s="88">
        <f>penlns</f>
        <v>0.06680302790489999</v>
      </c>
      <c r="G18" s="89"/>
      <c r="H18" s="89"/>
      <c r="I18" s="89"/>
      <c r="J18" s="3"/>
    </row>
    <row r="19" spans="1:10" ht="13.5" thickBot="1">
      <c r="A19" s="49" t="s">
        <v>28</v>
      </c>
      <c r="B19" s="59"/>
      <c r="C19" s="59"/>
      <c r="D19" s="59"/>
      <c r="E19" s="59"/>
      <c r="F19" s="60"/>
      <c r="G19" s="60"/>
      <c r="H19" s="60"/>
      <c r="I19" s="61"/>
      <c r="J19" s="3"/>
    </row>
    <row r="20" spans="1:10" ht="12.75">
      <c r="A20" s="41" t="s">
        <v>39</v>
      </c>
      <c r="B20" s="80"/>
      <c r="C20" s="80"/>
      <c r="D20" s="80"/>
      <c r="E20" s="80"/>
      <c r="F20" s="81"/>
      <c r="G20" s="81"/>
      <c r="H20" s="81"/>
      <c r="I20" s="81"/>
      <c r="J20" s="3"/>
    </row>
    <row r="21" spans="1:10" ht="13.5">
      <c r="A21" s="41" t="s">
        <v>76</v>
      </c>
      <c r="B21" s="84">
        <f>pelnlp</f>
        <v>0.05776051077847576</v>
      </c>
      <c r="C21" s="82"/>
      <c r="D21" s="84">
        <f>pelnlp</f>
        <v>0.05776051077847576</v>
      </c>
      <c r="E21" s="82"/>
      <c r="F21" s="83"/>
      <c r="G21" s="83"/>
      <c r="H21" s="83"/>
      <c r="I21" s="83"/>
      <c r="J21" s="3"/>
    </row>
    <row r="22" spans="1:10" ht="12.75">
      <c r="A22" s="41" t="s">
        <v>37</v>
      </c>
      <c r="B22" s="84"/>
      <c r="C22" s="82"/>
      <c r="D22" s="84"/>
      <c r="E22" s="82"/>
      <c r="F22" s="83"/>
      <c r="G22" s="83"/>
      <c r="H22" s="83"/>
      <c r="I22" s="83"/>
      <c r="J22" s="3"/>
    </row>
    <row r="23" spans="1:10" ht="12.75">
      <c r="A23" s="44" t="s">
        <v>70</v>
      </c>
      <c r="B23" s="84">
        <f>pelnlrp1</f>
        <v>0.5739639955875001</v>
      </c>
      <c r="C23" s="82"/>
      <c r="D23" s="84">
        <f>pelnlrp1</f>
        <v>0.5739639955875001</v>
      </c>
      <c r="E23" s="82"/>
      <c r="F23" s="84">
        <f>pelnlrp1</f>
        <v>0.5739639955875001</v>
      </c>
      <c r="G23" s="83"/>
      <c r="H23" s="83"/>
      <c r="I23" s="83"/>
      <c r="J23" s="3"/>
    </row>
    <row r="24" spans="1:10" ht="13.5">
      <c r="A24" s="42" t="s">
        <v>77</v>
      </c>
      <c r="B24" s="84">
        <f>pelnlrp2</f>
        <v>1.4527512794340003</v>
      </c>
      <c r="C24" s="82"/>
      <c r="D24" s="82"/>
      <c r="E24" s="82"/>
      <c r="F24" s="85"/>
      <c r="G24" s="83"/>
      <c r="H24" s="83"/>
      <c r="I24" s="83"/>
      <c r="J24" s="3"/>
    </row>
    <row r="25" spans="1:10" ht="12.75">
      <c r="A25" s="41" t="s">
        <v>38</v>
      </c>
      <c r="B25" s="84"/>
      <c r="C25" s="82"/>
      <c r="D25" s="82"/>
      <c r="E25" s="82"/>
      <c r="F25" s="85"/>
      <c r="G25" s="83"/>
      <c r="H25" s="83"/>
      <c r="I25" s="83"/>
      <c r="J25" s="3"/>
    </row>
    <row r="26" spans="1:10" ht="12.75">
      <c r="A26" s="42" t="s">
        <v>12</v>
      </c>
      <c r="B26" s="84">
        <f>pelnlhcl</f>
        <v>0.006394458724415999</v>
      </c>
      <c r="C26" s="82"/>
      <c r="D26" s="82"/>
      <c r="E26" s="84">
        <f>pelnlhcl</f>
        <v>0.006394458724415999</v>
      </c>
      <c r="F26" s="85"/>
      <c r="G26" s="83"/>
      <c r="H26" s="83"/>
      <c r="I26" s="83"/>
      <c r="J26" s="3"/>
    </row>
    <row r="27" spans="1:10" ht="13.5" thickBot="1">
      <c r="A27" s="42" t="s">
        <v>49</v>
      </c>
      <c r="B27" s="87">
        <f>pelnlnicl</f>
        <v>0.0033275259675</v>
      </c>
      <c r="C27" s="86"/>
      <c r="D27" s="86"/>
      <c r="E27" s="86"/>
      <c r="F27" s="87">
        <f>pelnlnicl</f>
        <v>0.0033275259675</v>
      </c>
      <c r="G27" s="89"/>
      <c r="H27" s="89"/>
      <c r="I27" s="89"/>
      <c r="J27" s="3"/>
    </row>
    <row r="28" spans="1:9" ht="13.5" thickBot="1">
      <c r="A28" s="49" t="s">
        <v>30</v>
      </c>
      <c r="B28" s="60"/>
      <c r="C28" s="60"/>
      <c r="D28" s="60"/>
      <c r="E28" s="60"/>
      <c r="F28" s="60"/>
      <c r="G28" s="60"/>
      <c r="H28" s="60"/>
      <c r="I28" s="61"/>
    </row>
    <row r="29" spans="1:9" ht="12.75">
      <c r="A29" s="39" t="s">
        <v>40</v>
      </c>
      <c r="B29" s="81"/>
      <c r="C29" s="81"/>
      <c r="D29" s="81"/>
      <c r="E29" s="81"/>
      <c r="F29" s="81"/>
      <c r="G29" s="81"/>
      <c r="H29" s="81"/>
      <c r="I29" s="81"/>
    </row>
    <row r="30" spans="1:9" ht="12.75">
      <c r="A30" s="40" t="s">
        <v>41</v>
      </c>
      <c r="B30" s="83"/>
      <c r="C30" s="83"/>
      <c r="D30" s="83"/>
      <c r="E30" s="83"/>
      <c r="F30" s="83"/>
      <c r="G30" s="83"/>
      <c r="H30" s="83"/>
      <c r="I30" s="83"/>
    </row>
    <row r="31" spans="1:10" ht="12.75">
      <c r="A31" s="40" t="s">
        <v>42</v>
      </c>
      <c r="B31" s="83"/>
      <c r="C31" s="83"/>
      <c r="D31" s="90"/>
      <c r="E31" s="83"/>
      <c r="F31" s="83"/>
      <c r="G31" s="83"/>
      <c r="H31" s="83"/>
      <c r="I31" s="83"/>
      <c r="J31" s="3"/>
    </row>
    <row r="32" spans="1:9" ht="12.75">
      <c r="A32" s="39" t="s">
        <v>54</v>
      </c>
      <c r="B32" s="91">
        <f>palarp</f>
        <v>0.021660413890500003</v>
      </c>
      <c r="C32" s="91"/>
      <c r="D32" s="90"/>
      <c r="E32" s="90"/>
      <c r="F32" s="82"/>
      <c r="G32" s="82"/>
      <c r="H32" s="82"/>
      <c r="I32" s="82"/>
    </row>
    <row r="33" spans="1:9" ht="12.75">
      <c r="A33" s="39" t="s">
        <v>74</v>
      </c>
      <c r="B33" s="91">
        <f>palphno3</f>
        <v>0.07548061311315</v>
      </c>
      <c r="C33" s="91">
        <f>palphno3</f>
        <v>0.07548061311315</v>
      </c>
      <c r="D33" s="90"/>
      <c r="E33" s="90"/>
      <c r="F33" s="82"/>
      <c r="G33" s="82"/>
      <c r="H33" s="82"/>
      <c r="I33" s="82"/>
    </row>
    <row r="34" spans="1:9" ht="12.75">
      <c r="A34" s="39" t="s">
        <v>75</v>
      </c>
      <c r="B34" s="92">
        <f>palshno3</f>
        <v>0.07548061311315</v>
      </c>
      <c r="C34" s="92">
        <f>palshno3</f>
        <v>0.07548061311315</v>
      </c>
      <c r="D34" s="90"/>
      <c r="E34" s="90"/>
      <c r="F34" s="82"/>
      <c r="G34" s="82"/>
      <c r="H34" s="82"/>
      <c r="I34" s="82"/>
    </row>
    <row r="35" spans="1:9" ht="13.5" thickBot="1">
      <c r="A35" s="39" t="s">
        <v>56</v>
      </c>
      <c r="B35" s="93">
        <f>paliso</f>
        <v>0.03948983663625</v>
      </c>
      <c r="C35" s="93">
        <f>paliso</f>
        <v>0.03948983663625</v>
      </c>
      <c r="D35" s="93">
        <f>paliso</f>
        <v>0.03948983663625</v>
      </c>
      <c r="E35" s="94"/>
      <c r="F35" s="86"/>
      <c r="G35" s="86"/>
      <c r="H35" s="86"/>
      <c r="I35" s="86"/>
    </row>
    <row r="36" spans="1:9" ht="13.5" thickBot="1">
      <c r="A36" s="49" t="s">
        <v>31</v>
      </c>
      <c r="B36" s="62"/>
      <c r="C36" s="60"/>
      <c r="D36" s="63"/>
      <c r="E36" s="63"/>
      <c r="F36" s="59"/>
      <c r="G36" s="59"/>
      <c r="H36" s="59"/>
      <c r="I36" s="64"/>
    </row>
    <row r="37" spans="1:9" ht="13.5" customHeight="1">
      <c r="A37" s="39" t="s">
        <v>34</v>
      </c>
      <c r="B37" s="95"/>
      <c r="C37" s="81"/>
      <c r="D37" s="96"/>
      <c r="E37" s="96"/>
      <c r="F37" s="80"/>
      <c r="G37" s="80"/>
      <c r="H37" s="80"/>
      <c r="I37" s="80"/>
    </row>
    <row r="38" spans="1:9" ht="12.75">
      <c r="A38" s="39" t="s">
        <v>55</v>
      </c>
      <c r="B38" s="92">
        <f>pclad</f>
        <v>0.004542597864</v>
      </c>
      <c r="C38" s="97"/>
      <c r="D38" s="98"/>
      <c r="E38" s="92">
        <f>pclad</f>
        <v>0.004542597864</v>
      </c>
      <c r="F38" s="82"/>
      <c r="G38" s="82"/>
      <c r="H38" s="92">
        <f>pclad</f>
        <v>0.004542597864</v>
      </c>
      <c r="I38" s="82"/>
    </row>
    <row r="39" spans="1:9" ht="12.75">
      <c r="A39" s="39" t="s">
        <v>50</v>
      </c>
      <c r="B39" s="92"/>
      <c r="C39" s="97"/>
      <c r="D39" s="98"/>
      <c r="E39" s="98"/>
      <c r="F39" s="82"/>
      <c r="G39" s="82"/>
      <c r="H39" s="82"/>
      <c r="I39" s="82"/>
    </row>
    <row r="40" spans="1:9" ht="12.75">
      <c r="A40" s="43" t="s">
        <v>52</v>
      </c>
      <c r="B40" s="84">
        <f>pclcc</f>
        <v>0.64332168705</v>
      </c>
      <c r="C40" s="98"/>
      <c r="D40" s="98"/>
      <c r="E40" s="98"/>
      <c r="F40" s="82"/>
      <c r="G40" s="84">
        <f>pclcc</f>
        <v>0.64332168705</v>
      </c>
      <c r="H40" s="82"/>
      <c r="I40" s="82"/>
    </row>
    <row r="41" spans="1:9" ht="13.5" thickBot="1">
      <c r="A41" s="43" t="s">
        <v>53</v>
      </c>
      <c r="B41" s="99">
        <f>pclpcc</f>
        <v>0.036394096359599996</v>
      </c>
      <c r="C41" s="94"/>
      <c r="D41" s="94"/>
      <c r="E41" s="94"/>
      <c r="F41" s="86"/>
      <c r="G41" s="99">
        <f>pclpcc</f>
        <v>0.036394096359599996</v>
      </c>
      <c r="H41" s="86"/>
      <c r="I41" s="86"/>
    </row>
    <row r="42" spans="1:9" ht="13.5" thickBot="1">
      <c r="A42" s="49" t="s">
        <v>32</v>
      </c>
      <c r="B42" s="63"/>
      <c r="C42" s="63"/>
      <c r="D42" s="63"/>
      <c r="E42" s="63"/>
      <c r="F42" s="59"/>
      <c r="G42" s="59"/>
      <c r="H42" s="59"/>
      <c r="I42" s="64"/>
    </row>
    <row r="43" spans="1:9" ht="12.75">
      <c r="A43" s="39" t="s">
        <v>39</v>
      </c>
      <c r="B43" s="100"/>
      <c r="C43" s="96"/>
      <c r="D43" s="96"/>
      <c r="E43" s="96"/>
      <c r="F43" s="80"/>
      <c r="G43" s="80"/>
      <c r="H43" s="80"/>
      <c r="I43" s="80"/>
    </row>
    <row r="44" spans="1:9" ht="12.75">
      <c r="A44" s="39" t="s">
        <v>57</v>
      </c>
      <c r="B44" s="91">
        <f>pblpis</f>
        <v>0.29834146486103397</v>
      </c>
      <c r="C44" s="90"/>
      <c r="D44" s="90"/>
      <c r="E44" s="91">
        <f>pblpis</f>
        <v>0.29834146486103397</v>
      </c>
      <c r="F44" s="82"/>
      <c r="G44" s="82"/>
      <c r="H44" s="82"/>
      <c r="I44" s="82"/>
    </row>
    <row r="45" spans="1:9" ht="12.75">
      <c r="A45" s="39" t="s">
        <v>46</v>
      </c>
      <c r="B45" s="101"/>
      <c r="C45" s="90"/>
      <c r="D45" s="90"/>
      <c r="E45" s="90"/>
      <c r="F45" s="82"/>
      <c r="G45" s="82"/>
      <c r="H45" s="82"/>
      <c r="I45" s="82"/>
    </row>
    <row r="46" spans="1:9" ht="12.75">
      <c r="A46" s="40" t="s">
        <v>43</v>
      </c>
      <c r="B46" s="91">
        <f>pblpc</f>
        <v>0.17739000000000005</v>
      </c>
      <c r="C46" s="102"/>
      <c r="D46" s="90"/>
      <c r="E46" s="90"/>
      <c r="F46" s="82"/>
      <c r="G46" s="82"/>
      <c r="H46" s="82"/>
      <c r="I46" s="82"/>
    </row>
    <row r="47" spans="1:9" ht="12.75">
      <c r="A47" s="40" t="s">
        <v>44</v>
      </c>
      <c r="B47" s="91">
        <f>pblac</f>
        <v>0.05913</v>
      </c>
      <c r="C47" s="90"/>
      <c r="D47" s="90"/>
      <c r="E47" s="90"/>
      <c r="F47" s="82"/>
      <c r="G47" s="82"/>
      <c r="H47" s="82"/>
      <c r="I47" s="82"/>
    </row>
    <row r="48" spans="1:9" ht="12.75">
      <c r="A48" s="40" t="s">
        <v>59</v>
      </c>
      <c r="B48" s="91">
        <f>pblwa</f>
        <v>0.109690592634</v>
      </c>
      <c r="C48" s="90"/>
      <c r="D48" s="90"/>
      <c r="E48" s="90"/>
      <c r="F48" s="82"/>
      <c r="G48" s="82"/>
      <c r="H48" s="82"/>
      <c r="I48" s="82"/>
    </row>
    <row r="49" spans="1:9" ht="13.5" thickBot="1">
      <c r="A49" s="40" t="s">
        <v>60</v>
      </c>
      <c r="B49" s="99">
        <f>pblem</f>
        <v>0.011791218354299996</v>
      </c>
      <c r="C49" s="94"/>
      <c r="D49" s="94"/>
      <c r="E49" s="94"/>
      <c r="F49" s="86"/>
      <c r="G49" s="86"/>
      <c r="H49" s="86"/>
      <c r="I49" s="86"/>
    </row>
    <row r="50" spans="1:9" ht="13.5" thickBot="1">
      <c r="A50" s="49" t="s">
        <v>128</v>
      </c>
      <c r="B50" s="63"/>
      <c r="C50" s="63"/>
      <c r="D50" s="63"/>
      <c r="E50" s="63"/>
      <c r="F50" s="59"/>
      <c r="G50" s="59"/>
      <c r="H50" s="59"/>
      <c r="I50" s="64"/>
    </row>
    <row r="51" spans="1:9" ht="12.75">
      <c r="A51" s="39" t="s">
        <v>51</v>
      </c>
      <c r="B51" s="96"/>
      <c r="C51" s="96"/>
      <c r="D51" s="96"/>
      <c r="E51" s="96"/>
      <c r="F51" s="80"/>
      <c r="G51" s="80"/>
      <c r="H51" s="80"/>
      <c r="I51" s="80"/>
    </row>
    <row r="52" spans="1:9" ht="12.75">
      <c r="A52" s="40" t="s">
        <v>59</v>
      </c>
      <c r="B52" s="91">
        <f>prlwa</f>
        <v>0.1504877955084</v>
      </c>
      <c r="C52" s="90"/>
      <c r="D52" s="90"/>
      <c r="E52" s="90"/>
      <c r="F52" s="82"/>
      <c r="G52" s="82"/>
      <c r="H52" s="82"/>
      <c r="I52" s="82"/>
    </row>
    <row r="53" spans="1:9" ht="12.75">
      <c r="A53" s="40" t="s">
        <v>60</v>
      </c>
      <c r="B53" s="91">
        <f>prlem</f>
        <v>0.0168282436707</v>
      </c>
      <c r="C53" s="90"/>
      <c r="D53" s="90"/>
      <c r="E53" s="90"/>
      <c r="F53" s="82"/>
      <c r="G53" s="82"/>
      <c r="H53" s="82"/>
      <c r="I53" s="82"/>
    </row>
    <row r="54" spans="1:9" ht="12.75">
      <c r="A54" s="40" t="s">
        <v>43</v>
      </c>
      <c r="B54" s="91">
        <f>prlpc</f>
        <v>0.09855000000000001</v>
      </c>
      <c r="C54" s="90"/>
      <c r="D54" s="90"/>
      <c r="E54" s="90"/>
      <c r="F54" s="82"/>
      <c r="G54" s="82"/>
      <c r="H54" s="82"/>
      <c r="I54" s="82"/>
    </row>
    <row r="55" spans="1:9" ht="12.75">
      <c r="A55" s="40" t="s">
        <v>44</v>
      </c>
      <c r="B55" s="91">
        <f>prlac</f>
        <v>0.032850000000000004</v>
      </c>
      <c r="C55" s="90"/>
      <c r="D55" s="90"/>
      <c r="E55" s="90"/>
      <c r="F55" s="82"/>
      <c r="G55" s="82"/>
      <c r="H55" s="82"/>
      <c r="I55" s="82"/>
    </row>
    <row r="56" spans="1:9" ht="13.5" thickBot="1">
      <c r="A56" s="39" t="s">
        <v>57</v>
      </c>
      <c r="B56" s="99">
        <f>prlpis</f>
        <v>0.6052754836330019</v>
      </c>
      <c r="C56" s="94"/>
      <c r="D56" s="94"/>
      <c r="E56" s="99">
        <f>prlpis</f>
        <v>0.6052754836330019</v>
      </c>
      <c r="F56" s="86"/>
      <c r="G56" s="86"/>
      <c r="H56" s="86"/>
      <c r="I56" s="86"/>
    </row>
    <row r="57" spans="1:9" ht="13.5" thickBot="1">
      <c r="A57" s="49" t="s">
        <v>29</v>
      </c>
      <c r="B57" s="63"/>
      <c r="C57" s="63"/>
      <c r="D57" s="63"/>
      <c r="E57" s="63"/>
      <c r="F57" s="63"/>
      <c r="G57" s="63"/>
      <c r="H57" s="63"/>
      <c r="I57" s="65"/>
    </row>
    <row r="58" spans="1:9" ht="12.75">
      <c r="A58" s="39" t="s">
        <v>45</v>
      </c>
      <c r="B58" s="96"/>
      <c r="C58" s="96"/>
      <c r="D58" s="96"/>
      <c r="E58" s="96"/>
      <c r="F58" s="96"/>
      <c r="G58" s="96"/>
      <c r="H58" s="96"/>
      <c r="I58" s="96"/>
    </row>
    <row r="59" spans="1:9" ht="12.75">
      <c r="A59" s="39" t="s">
        <v>51</v>
      </c>
      <c r="B59" s="90"/>
      <c r="C59" s="90"/>
      <c r="D59" s="90"/>
      <c r="E59" s="90"/>
      <c r="F59" s="90"/>
      <c r="G59" s="90"/>
      <c r="H59" s="90"/>
      <c r="I59" s="90"/>
    </row>
    <row r="60" spans="1:9" ht="12.75">
      <c r="A60" s="40" t="s">
        <v>59</v>
      </c>
      <c r="B60" s="91">
        <f>pstlwa</f>
        <v>0.022322997799200005</v>
      </c>
      <c r="C60" s="90"/>
      <c r="D60" s="90"/>
      <c r="E60" s="90"/>
      <c r="F60" s="90"/>
      <c r="G60" s="90"/>
      <c r="H60" s="90"/>
      <c r="I60" s="90"/>
    </row>
    <row r="61" spans="1:9" ht="12.75">
      <c r="A61" s="40" t="s">
        <v>60</v>
      </c>
      <c r="B61" s="91">
        <f>pstlem</f>
        <v>0.0029764240506</v>
      </c>
      <c r="C61" s="90"/>
      <c r="D61" s="90"/>
      <c r="E61" s="90"/>
      <c r="F61" s="90"/>
      <c r="G61" s="90"/>
      <c r="H61" s="90"/>
      <c r="I61" s="90"/>
    </row>
    <row r="62" spans="1:9" ht="12.75">
      <c r="A62" s="42" t="s">
        <v>43</v>
      </c>
      <c r="B62" s="91">
        <f>pstlpc</f>
        <v>0.003942</v>
      </c>
      <c r="C62" s="90"/>
      <c r="D62" s="90"/>
      <c r="E62" s="90"/>
      <c r="F62" s="90"/>
      <c r="G62" s="90"/>
      <c r="H62" s="90"/>
      <c r="I62" s="90"/>
    </row>
    <row r="63" spans="1:9" ht="12.75">
      <c r="A63" s="42" t="s">
        <v>44</v>
      </c>
      <c r="B63" s="91">
        <f>pstlac</f>
        <v>0.0013139999999999998</v>
      </c>
      <c r="C63" s="90"/>
      <c r="D63" s="90"/>
      <c r="E63" s="90"/>
      <c r="F63" s="90"/>
      <c r="G63" s="90"/>
      <c r="H63" s="90"/>
      <c r="I63" s="90"/>
    </row>
    <row r="64" spans="1:9" ht="13.5" thickBot="1">
      <c r="A64" s="41" t="s">
        <v>57</v>
      </c>
      <c r="B64" s="99">
        <f>pstlpis</f>
        <v>0.03417038880859799</v>
      </c>
      <c r="C64" s="94"/>
      <c r="D64" s="94"/>
      <c r="E64" s="99">
        <f>pstlpis</f>
        <v>0.03417038880859799</v>
      </c>
      <c r="F64" s="94"/>
      <c r="G64" s="94"/>
      <c r="H64" s="94"/>
      <c r="I64" s="94"/>
    </row>
    <row r="65" spans="1:9" ht="13.5" thickBot="1">
      <c r="A65" s="48" t="s">
        <v>129</v>
      </c>
      <c r="B65" s="66"/>
      <c r="C65" s="66"/>
      <c r="D65" s="66"/>
      <c r="E65" s="66"/>
      <c r="F65" s="66"/>
      <c r="G65" s="66"/>
      <c r="H65" s="66"/>
      <c r="I65" s="67"/>
    </row>
    <row r="66" spans="1:9" ht="12.75">
      <c r="A66" s="39" t="s">
        <v>51</v>
      </c>
      <c r="B66" s="96"/>
      <c r="C66" s="96"/>
      <c r="D66" s="96"/>
      <c r="E66" s="96"/>
      <c r="F66" s="96"/>
      <c r="G66" s="96"/>
      <c r="H66" s="96"/>
      <c r="I66" s="96"/>
    </row>
    <row r="67" spans="1:9" ht="12.75">
      <c r="A67" s="40" t="s">
        <v>59</v>
      </c>
      <c r="B67" s="91">
        <f>pnrlwa</f>
        <v>0.1504877955084</v>
      </c>
      <c r="C67" s="90"/>
      <c r="D67" s="90"/>
      <c r="E67" s="90"/>
      <c r="F67" s="90"/>
      <c r="G67" s="90"/>
      <c r="H67" s="90"/>
      <c r="I67" s="90"/>
    </row>
    <row r="68" spans="1:9" ht="12.75">
      <c r="A68" s="40" t="s">
        <v>60</v>
      </c>
      <c r="B68" s="91">
        <f>pnrlem</f>
        <v>0.0168282436707</v>
      </c>
      <c r="C68" s="90"/>
      <c r="D68" s="90"/>
      <c r="E68" s="90"/>
      <c r="F68" s="90"/>
      <c r="G68" s="90"/>
      <c r="H68" s="90"/>
      <c r="I68" s="90"/>
    </row>
    <row r="69" spans="1:9" ht="12.75">
      <c r="A69" s="40" t="s">
        <v>43</v>
      </c>
      <c r="B69" s="91">
        <f>pnrlpc</f>
        <v>0.09855000000000001</v>
      </c>
      <c r="C69" s="90"/>
      <c r="D69" s="90"/>
      <c r="E69" s="90"/>
      <c r="F69" s="90"/>
      <c r="G69" s="90"/>
      <c r="H69" s="90"/>
      <c r="I69" s="90"/>
    </row>
    <row r="70" spans="1:9" ht="12.75">
      <c r="A70" s="40" t="s">
        <v>44</v>
      </c>
      <c r="B70" s="91">
        <f>pnrlac</f>
        <v>0.032850000000000004</v>
      </c>
      <c r="C70" s="90"/>
      <c r="D70" s="90"/>
      <c r="E70" s="90"/>
      <c r="F70" s="90"/>
      <c r="G70" s="90"/>
      <c r="H70" s="90"/>
      <c r="I70" s="90"/>
    </row>
    <row r="71" spans="1:9" ht="13.5" thickBot="1">
      <c r="A71" s="41" t="s">
        <v>57</v>
      </c>
      <c r="B71" s="99">
        <f>pnrlpis</f>
        <v>0.6052754836330019</v>
      </c>
      <c r="C71" s="94"/>
      <c r="D71" s="94"/>
      <c r="E71" s="99">
        <f>pnrlpis</f>
        <v>0.6052754836330019</v>
      </c>
      <c r="F71" s="94"/>
      <c r="G71" s="94"/>
      <c r="H71" s="94"/>
      <c r="I71" s="94"/>
    </row>
    <row r="72" spans="1:9" ht="13.5" thickBot="1">
      <c r="A72" s="74" t="s">
        <v>23</v>
      </c>
      <c r="B72" s="75"/>
      <c r="C72" s="76"/>
      <c r="D72" s="76"/>
      <c r="E72" s="75"/>
      <c r="F72" s="76"/>
      <c r="G72" s="76"/>
      <c r="H72" s="76"/>
      <c r="I72" s="77"/>
    </row>
    <row r="73" spans="1:9" ht="13.5" thickBot="1">
      <c r="A73" s="41" t="s">
        <v>96</v>
      </c>
      <c r="B73" s="103">
        <f>chrome</f>
        <v>9.636E-05</v>
      </c>
      <c r="C73" s="104"/>
      <c r="D73" s="104"/>
      <c r="E73" s="103"/>
      <c r="F73" s="104"/>
      <c r="G73" s="104"/>
      <c r="H73" s="103">
        <f>chrome</f>
        <v>9.636E-05</v>
      </c>
      <c r="I73" s="104"/>
    </row>
    <row r="74" spans="1:9" ht="15.75" thickBot="1">
      <c r="A74" s="68" t="s">
        <v>93</v>
      </c>
      <c r="B74" s="72">
        <f aca="true" t="shared" si="0" ref="B74:H74">SUM(B15:B73)</f>
        <v>5.590401262184127</v>
      </c>
      <c r="C74" s="72">
        <f t="shared" si="0"/>
        <v>0.19045106286255</v>
      </c>
      <c r="D74" s="72">
        <f t="shared" si="0"/>
        <v>0.7380173709071258</v>
      </c>
      <c r="E74" s="72">
        <f t="shared" si="0"/>
        <v>1.5539998775240518</v>
      </c>
      <c r="F74" s="72">
        <f t="shared" si="0"/>
        <v>0.6479766630886501</v>
      </c>
      <c r="G74" s="72">
        <f t="shared" si="0"/>
        <v>0.6797157834096</v>
      </c>
      <c r="H74" s="72">
        <f t="shared" si="0"/>
        <v>0.004638957864</v>
      </c>
      <c r="I74" s="73">
        <f>SUM(E74:H74)</f>
        <v>2.886331281886302</v>
      </c>
    </row>
    <row r="75" spans="1:9" ht="15.75" thickBot="1">
      <c r="A75" s="69" t="s">
        <v>94</v>
      </c>
      <c r="B75" s="70">
        <v>25</v>
      </c>
      <c r="C75" s="70">
        <v>100</v>
      </c>
      <c r="D75" s="70">
        <v>50</v>
      </c>
      <c r="E75" s="70">
        <v>10</v>
      </c>
      <c r="F75" s="70">
        <v>10</v>
      </c>
      <c r="G75" s="70">
        <v>10</v>
      </c>
      <c r="H75" s="70">
        <v>10</v>
      </c>
      <c r="I75" s="71">
        <v>25</v>
      </c>
    </row>
  </sheetData>
  <mergeCells count="2">
    <mergeCell ref="B13:D13"/>
    <mergeCell ref="E13:H13"/>
  </mergeCells>
  <printOptions headings="1"/>
  <pageMargins left="0.75" right="0.75" top="1" bottom="1" header="0.5" footer="0.5"/>
  <pageSetup horizontalDpi="600" verticalDpi="600" orientation="landscape" r:id="rId1"/>
  <rowBreaks count="2" manualBreakCount="2">
    <brk id="27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MPCA staff</dc:creator>
  <cp:keywords/>
  <dc:description>electroplating PTE air emission calculate actual HAP criteria</dc:description>
  <cp:lastModifiedBy>Troy Johnson</cp:lastModifiedBy>
  <cp:lastPrinted>2000-05-02T21:11:31Z</cp:lastPrinted>
  <dcterms:created xsi:type="dcterms:W3CDTF">1999-07-06T17:40:57Z</dcterms:created>
  <dcterms:modified xsi:type="dcterms:W3CDTF">2006-08-16T12:42:32Z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-1540480517</vt:i4>
  </property>
  <property fmtid="{D5CDD505-2E9C-101B-9397-08002B2CF9AE}" pid="4" name="_EmailSubje">
    <vt:lpwstr>Replacement of files on SBEAP web page</vt:lpwstr>
  </property>
  <property fmtid="{D5CDD505-2E9C-101B-9397-08002B2CF9AE}" pid="5" name="_AuthorEma">
    <vt:lpwstr>Troy.Johnson@pca.state.mn.us</vt:lpwstr>
  </property>
  <property fmtid="{D5CDD505-2E9C-101B-9397-08002B2CF9AE}" pid="6" name="_AuthorEmailDisplayNa">
    <vt:lpwstr>Johnson, Troy</vt:lpwstr>
  </property>
</Properties>
</file>