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showInkAnnotation="0" codeName="ThisWorkbook" defaultThemeVersion="124226"/>
  <mc:AlternateContent xmlns:mc="http://schemas.openxmlformats.org/markup-compatibility/2006">
    <mc:Choice Requires="x15">
      <x15ac:absPath xmlns:x15ac="http://schemas.microsoft.com/office/spreadsheetml/2010/11/ac" url="X:\Publications\Working drive - Simbeck\FORMS - ALL\AQ - AIR\aq-f0 to aq-f13 - Permit related forms for Toni Volkmeier Peggy Bartz\aq-f13\"/>
    </mc:Choice>
  </mc:AlternateContent>
  <xr:revisionPtr revIDLastSave="0" documentId="13_ncr:1_{405012C1-1F1C-4AC5-9314-88F0461900CC}" xr6:coauthVersionLast="47" xr6:coauthVersionMax="47" xr10:uidLastSave="{00000000-0000-0000-0000-000000000000}"/>
  <bookViews>
    <workbookView xWindow="-120" yWindow="-120" windowWidth="29040" windowHeight="15840" tabRatio="768" firstSheet="4" activeTab="4" xr2:uid="{00000000-000D-0000-FFFF-FFFF00000000}"/>
  </bookViews>
  <sheets>
    <sheet name="PTE Analysis" sheetId="1" state="hidden" r:id="rId1"/>
    <sheet name="Compare Emission Factors" sheetId="72" state="hidden" r:id="rId2"/>
    <sheet name="Each Engine GHG" sheetId="73" state="hidden" r:id="rId3"/>
    <sheet name="Flare GHG" sheetId="80" state="hidden" r:id="rId4"/>
    <sheet name="Instructions" sheetId="98" r:id="rId5"/>
    <sheet name="Landfill Emissions" sheetId="21" r:id="rId6"/>
    <sheet name="LandGem Inputs" sheetId="99" r:id="rId7"/>
  </sheets>
  <externalReferences>
    <externalReference r:id="rId8"/>
    <externalReference r:id="rId9"/>
    <externalReference r:id="rId10"/>
    <externalReference r:id="rId11"/>
  </externalReferences>
  <definedNames>
    <definedName name="__COM1">#REF!</definedName>
    <definedName name="__COM2">#REF!</definedName>
    <definedName name="__IntlFixup" hidden="1">TRUE</definedName>
    <definedName name="__SHR1">#REF!</definedName>
    <definedName name="__SHR2">#REF!</definedName>
    <definedName name="__yd3">[1]Worksheet!#REF!</definedName>
    <definedName name="_COM1" localSheetId="2">#REF!</definedName>
    <definedName name="_COM1" localSheetId="3">#REF!</definedName>
    <definedName name="_COM1">#REF!</definedName>
    <definedName name="_COM2" localSheetId="2">#REF!</definedName>
    <definedName name="_COM2" localSheetId="3">#REF!</definedName>
    <definedName name="_COM2">#REF!</definedName>
    <definedName name="_Order1" hidden="1">255</definedName>
    <definedName name="_SHR1" localSheetId="2">#REF!</definedName>
    <definedName name="_SHR1" localSheetId="3">#REF!</definedName>
    <definedName name="_SHR1">#REF!</definedName>
    <definedName name="_SHR2" localSheetId="2">#REF!</definedName>
    <definedName name="_SHR2" localSheetId="3">#REF!</definedName>
    <definedName name="_SHR2">#REF!</definedName>
    <definedName name="_yd3" localSheetId="2">[1]Worksheet!#REF!</definedName>
    <definedName name="_yd3" localSheetId="3">[1]Worksheet!#REF!</definedName>
    <definedName name="_yd3">[1]Worksheet!#REF!</definedName>
    <definedName name="agawam" localSheetId="2">#REF!</definedName>
    <definedName name="agawam" localSheetId="3">#REF!</definedName>
    <definedName name="agawam">#REF!</definedName>
    <definedName name="Ar_pph" localSheetId="2">#REF!</definedName>
    <definedName name="Ar_pph" localSheetId="3">#REF!</definedName>
    <definedName name="Ar_pph">#REF!</definedName>
    <definedName name="button_area_1" localSheetId="2">#REF!</definedName>
    <definedName name="button_area_1" localSheetId="3">#REF!</definedName>
    <definedName name="button_area_1">#REF!</definedName>
    <definedName name="CDB" localSheetId="2">#REF!</definedName>
    <definedName name="CDB" localSheetId="3">#REF!</definedName>
    <definedName name="CDB">#REF!</definedName>
    <definedName name="celltips_area" localSheetId="2">#REF!</definedName>
    <definedName name="celltips_area" localSheetId="3">#REF!</definedName>
    <definedName name="celltips_area">#REF!</definedName>
    <definedName name="CO_pph" localSheetId="2">#REF!</definedName>
    <definedName name="CO_pph" localSheetId="3">#REF!</definedName>
    <definedName name="CO_pph">#REF!</definedName>
    <definedName name="CS" localSheetId="2">#REF!</definedName>
    <definedName name="CS" localSheetId="3">#REF!</definedName>
    <definedName name="CS">#REF!</definedName>
    <definedName name="days">'[2]Data for Functions'!$B$5:$B$370</definedName>
    <definedName name="dflt1" localSheetId="2">#REF!</definedName>
    <definedName name="dflt1" localSheetId="3">#REF!</definedName>
    <definedName name="dflt1">#REF!</definedName>
    <definedName name="dflt2" localSheetId="2">#REF!</definedName>
    <definedName name="dflt2" localSheetId="3">#REF!</definedName>
    <definedName name="dflt2">#REF!</definedName>
    <definedName name="display_area_1" localSheetId="2">#REF!</definedName>
    <definedName name="display_area_1" localSheetId="3">#REF!</definedName>
    <definedName name="display_area_1">#REF!</definedName>
    <definedName name="EquipmentType">[3]StatCombust_EquipLog!$D$43:$D$56</definedName>
    <definedName name="flare_temps">'[2]Data for Functions'!$A$5:$A$8</definedName>
    <definedName name="fmrange">'[4]Data Entry'!$DA$13:$DA$44,'[4]Data Entry'!$DB$13:$DB$47</definedName>
    <definedName name="Formal_pph" localSheetId="2">#REF!</definedName>
    <definedName name="Formal_pph" localSheetId="3">#REF!</definedName>
    <definedName name="Formal_pph">#REF!</definedName>
    <definedName name="g">#REF!</definedName>
    <definedName name="hrs_per_day">'[2]Data for Functions'!$C$5:$C$52</definedName>
    <definedName name="LOC" localSheetId="2">#REF!</definedName>
    <definedName name="LOC" localSheetId="3">#REF!</definedName>
    <definedName name="LOC">#REF!</definedName>
    <definedName name="LTR" localSheetId="2">#REF!</definedName>
    <definedName name="LTR" localSheetId="3">#REF!</definedName>
    <definedName name="LTR">#REF!</definedName>
    <definedName name="Max_conc_arse" localSheetId="2">#REF!</definedName>
    <definedName name="Max_conc_arse" localSheetId="3">#REF!</definedName>
    <definedName name="Max_conc_arse">#REF!</definedName>
    <definedName name="Max_conc_formald" localSheetId="2">#REF!</definedName>
    <definedName name="Max_conc_formald" localSheetId="3">#REF!</definedName>
    <definedName name="Max_conc_formald">#REF!</definedName>
    <definedName name="Max_conc_Mn" localSheetId="2">#REF!</definedName>
    <definedName name="Max_conc_Mn" localSheetId="3">#REF!</definedName>
    <definedName name="Max_conc_Mn">#REF!</definedName>
    <definedName name="Mn_pph" localSheetId="2">#REF!</definedName>
    <definedName name="Mn_pph" localSheetId="3">#REF!</definedName>
    <definedName name="Mn_pph">#REF!</definedName>
    <definedName name="mrange">'[4]Data Entry'!$BB$21:$BB$35,'[4]Data Entry'!$BD$21:$BD$35,'[4]Data Entry'!$BA$13:$BA$29,'[4]Data Entry'!$BA$38:$BB$52,'[4]Data Entry'!$BD$38:$BD$52</definedName>
    <definedName name="mrange5" localSheetId="2">'[4]Data Entry'!#REF!</definedName>
    <definedName name="mrange5" localSheetId="3">'[4]Data Entry'!#REF!</definedName>
    <definedName name="mrange5">'[4]Data Entry'!#REF!</definedName>
    <definedName name="mrange6" localSheetId="2">'[4]Data Entry'!#REF!</definedName>
    <definedName name="mrange6" localSheetId="3">'[4]Data Entry'!#REF!</definedName>
    <definedName name="mrange6">'[4]Data Entry'!#REF!</definedName>
    <definedName name="mrange7" localSheetId="2">'[4]Data Entry'!#REF!</definedName>
    <definedName name="mrange7" localSheetId="3">'[4]Data Entry'!#REF!</definedName>
    <definedName name="mrange7">'[4]Data Entry'!#REF!</definedName>
    <definedName name="myrange9" localSheetId="2">'[4]Data Entry'!#REF!</definedName>
    <definedName name="myrange9" localSheetId="3">'[4]Data Entry'!#REF!</definedName>
    <definedName name="myrange9">'[4]Data Entry'!#REF!</definedName>
    <definedName name="newbury" localSheetId="2">#REF!</definedName>
    <definedName name="newbury" localSheetId="3">#REF!</definedName>
    <definedName name="newbury">#REF!</definedName>
    <definedName name="nmrange5">'[4]Data Entry'!$CA$21:$CA$35,'[4]Data Entry'!$CA$38:$CA$52,'[4]Data Entry'!$CB$21:$CB$55</definedName>
    <definedName name="NOx_pph" localSheetId="2">#REF!</definedName>
    <definedName name="NOx_pph" localSheetId="3">#REF!</definedName>
    <definedName name="NOx_pph">#REF!</definedName>
    <definedName name="NS" localSheetId="2">#REF!</definedName>
    <definedName name="NS" localSheetId="3">#REF!</definedName>
    <definedName name="NS">#REF!</definedName>
    <definedName name="OPT" localSheetId="2">#REF!</definedName>
    <definedName name="OPT" localSheetId="3">#REF!</definedName>
    <definedName name="OPT">#REF!</definedName>
    <definedName name="PM_pph" localSheetId="2">#REF!</definedName>
    <definedName name="PM_pph" localSheetId="3">#REF!</definedName>
    <definedName name="PM_pph">#REF!</definedName>
    <definedName name="_xlnm.Print_Area" localSheetId="2">'Each Engine GHG'!$A$1:$E$6</definedName>
    <definedName name="_xlnm.Print_Area" localSheetId="3">'Flare GHG'!#REF!</definedName>
    <definedName name="_xlnm.Print_Area" localSheetId="4">Instructions!$A$1:$O$21</definedName>
    <definedName name="_xlnm.Print_Area" localSheetId="5">'Landfill Emissions'!$A$1:$P$63</definedName>
    <definedName name="_xlnm.Print_Titles" localSheetId="5">'Landfill Emissions'!$1:$21</definedName>
    <definedName name="Print_Titles_MI">#REF!</definedName>
    <definedName name="SS" localSheetId="2">#REF!</definedName>
    <definedName name="SS" localSheetId="3">#REF!</definedName>
    <definedName name="SS">#REF!</definedName>
    <definedName name="test" localSheetId="2">#REF!</definedName>
    <definedName name="test" localSheetId="3">#REF!</definedName>
    <definedName name="test">#REF!</definedName>
    <definedName name="vital1" localSheetId="2">#REF!</definedName>
    <definedName name="vital1" localSheetId="3">#REF!</definedName>
    <definedName name="vital1">#REF!</definedName>
    <definedName name="vital2" localSheetId="2">#REF!</definedName>
    <definedName name="vital2" localSheetId="3">#REF!</definedName>
    <definedName name="vital2">#REF!</definedName>
    <definedName name="vital4" localSheetId="2">#REF!</definedName>
    <definedName name="vital4" localSheetId="3">#REF!</definedName>
    <definedName name="vital4">#REF!</definedName>
    <definedName name="vital5" localSheetId="2">#REF!</definedName>
    <definedName name="vital5" localSheetId="3">#REF!</definedName>
    <definedName name="vital5">#REF!</definedName>
    <definedName name="vital6" localSheetId="2">#REF!</definedName>
    <definedName name="vital6" localSheetId="3">#REF!</definedName>
    <definedName name="vital6">#REF!</definedName>
    <definedName name="vital8" localSheetId="2">#REF!</definedName>
    <definedName name="vital8" localSheetId="3">#REF!</definedName>
    <definedName name="vital8">#REF!</definedName>
    <definedName name="vital9" localSheetId="2">#REF!</definedName>
    <definedName name="vital9" localSheetId="3">#REF!</definedName>
    <definedName name="vital9">#REF!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9" i="21" l="1"/>
  <c r="B4" i="21"/>
  <c r="B13" i="21" l="1"/>
  <c r="F31" i="21" l="1"/>
  <c r="F47" i="21"/>
  <c r="K47" i="21" s="1"/>
  <c r="F21" i="21"/>
  <c r="K21" i="21" s="1"/>
  <c r="F41" i="21"/>
  <c r="K41" i="21" s="1"/>
  <c r="F27" i="21"/>
  <c r="K27" i="21" s="1"/>
  <c r="F30" i="21"/>
  <c r="M30" i="21" s="1"/>
  <c r="O30" i="21" s="1"/>
  <c r="F32" i="21"/>
  <c r="G32" i="21" s="1"/>
  <c r="F48" i="21"/>
  <c r="H48" i="21" s="1"/>
  <c r="F23" i="21"/>
  <c r="H23" i="21" s="1"/>
  <c r="F38" i="21"/>
  <c r="G38" i="21" s="1"/>
  <c r="F39" i="21"/>
  <c r="K39" i="21" s="1"/>
  <c r="F25" i="21"/>
  <c r="G25" i="21" s="1"/>
  <c r="F42" i="21"/>
  <c r="G42" i="21" s="1"/>
  <c r="F28" i="21"/>
  <c r="H28" i="21" s="1"/>
  <c r="F29" i="21"/>
  <c r="H29" i="21" s="1"/>
  <c r="F46" i="21"/>
  <c r="K46" i="21" s="1"/>
  <c r="F33" i="21"/>
  <c r="F49" i="21"/>
  <c r="G49" i="21" s="1"/>
  <c r="F50" i="21"/>
  <c r="F20" i="21"/>
  <c r="H20" i="21" s="1"/>
  <c r="F24" i="21"/>
  <c r="K24" i="21" s="1"/>
  <c r="F26" i="21"/>
  <c r="K26" i="21" s="1"/>
  <c r="F43" i="21"/>
  <c r="K43" i="21" s="1"/>
  <c r="F45" i="21"/>
  <c r="M45" i="21" s="1"/>
  <c r="O45" i="21" s="1"/>
  <c r="F34" i="21"/>
  <c r="M34" i="21" s="1"/>
  <c r="O34" i="21" s="1"/>
  <c r="F35" i="21"/>
  <c r="M35" i="21" s="1"/>
  <c r="O35" i="21" s="1"/>
  <c r="F36" i="21"/>
  <c r="M36" i="21" s="1"/>
  <c r="O36" i="21" s="1"/>
  <c r="F37" i="21"/>
  <c r="M37" i="21" s="1"/>
  <c r="O37" i="21" s="1"/>
  <c r="F40" i="21"/>
  <c r="G40" i="21" s="1"/>
  <c r="F44" i="21"/>
  <c r="M44" i="21" s="1"/>
  <c r="O44" i="21" s="1"/>
  <c r="F19" i="21"/>
  <c r="M47" i="21"/>
  <c r="O47" i="21" s="1"/>
  <c r="K31" i="21"/>
  <c r="M31" i="21"/>
  <c r="O31" i="21" s="1"/>
  <c r="M50" i="21"/>
  <c r="O50" i="21" s="1"/>
  <c r="K50" i="21"/>
  <c r="K33" i="21"/>
  <c r="M33" i="21"/>
  <c r="O33" i="21" s="1"/>
  <c r="K49" i="21"/>
  <c r="M49" i="21"/>
  <c r="O49" i="21" s="1"/>
  <c r="G33" i="21"/>
  <c r="H33" i="21"/>
  <c r="G50" i="21"/>
  <c r="H50" i="21"/>
  <c r="G31" i="21"/>
  <c r="H31" i="21"/>
  <c r="G47" i="21"/>
  <c r="H47" i="21"/>
  <c r="H49" i="21" l="1"/>
  <c r="K32" i="21"/>
  <c r="G34" i="21"/>
  <c r="G41" i="21"/>
  <c r="I41" i="21" s="1"/>
  <c r="M20" i="21"/>
  <c r="K20" i="21"/>
  <c r="H21" i="21"/>
  <c r="G21" i="21"/>
  <c r="I21" i="21" s="1"/>
  <c r="M21" i="21"/>
  <c r="O21" i="21" s="1"/>
  <c r="F22" i="21"/>
  <c r="H32" i="21"/>
  <c r="G30" i="21"/>
  <c r="I30" i="21" s="1"/>
  <c r="K30" i="21"/>
  <c r="H30" i="21"/>
  <c r="M32" i="21"/>
  <c r="O32" i="21" s="1"/>
  <c r="H27" i="21"/>
  <c r="M40" i="21"/>
  <c r="O40" i="21" s="1"/>
  <c r="M24" i="21"/>
  <c r="O24" i="21" s="1"/>
  <c r="G39" i="21"/>
  <c r="L39" i="21" s="1"/>
  <c r="H39" i="21"/>
  <c r="M48" i="21"/>
  <c r="O48" i="21" s="1"/>
  <c r="K48" i="21"/>
  <c r="H45" i="21"/>
  <c r="M25" i="21"/>
  <c r="O25" i="21" s="1"/>
  <c r="K40" i="21"/>
  <c r="H26" i="21"/>
  <c r="G26" i="21"/>
  <c r="I26" i="21" s="1"/>
  <c r="G45" i="21"/>
  <c r="N45" i="21" s="1"/>
  <c r="P45" i="21" s="1"/>
  <c r="K34" i="21"/>
  <c r="M41" i="21"/>
  <c r="O41" i="21" s="1"/>
  <c r="H41" i="21"/>
  <c r="G27" i="21"/>
  <c r="I27" i="21" s="1"/>
  <c r="K25" i="21"/>
  <c r="K28" i="21"/>
  <c r="M42" i="21"/>
  <c r="O42" i="21" s="1"/>
  <c r="G23" i="21"/>
  <c r="N23" i="21" s="1"/>
  <c r="P23" i="21" s="1"/>
  <c r="K23" i="21"/>
  <c r="M28" i="21"/>
  <c r="O28" i="21" s="1"/>
  <c r="G37" i="21"/>
  <c r="N37" i="21" s="1"/>
  <c r="P37" i="21" s="1"/>
  <c r="H40" i="21"/>
  <c r="M19" i="21"/>
  <c r="O19" i="21" s="1"/>
  <c r="H19" i="21"/>
  <c r="K19" i="21"/>
  <c r="G19" i="21"/>
  <c r="I19" i="21" s="1"/>
  <c r="K35" i="21"/>
  <c r="G35" i="21"/>
  <c r="I35" i="21" s="1"/>
  <c r="H34" i="21"/>
  <c r="K42" i="21"/>
  <c r="F51" i="21"/>
  <c r="G46" i="21"/>
  <c r="N46" i="21" s="1"/>
  <c r="P46" i="21" s="1"/>
  <c r="G48" i="21"/>
  <c r="L48" i="21" s="1"/>
  <c r="M27" i="21"/>
  <c r="O27" i="21" s="1"/>
  <c r="M26" i="21"/>
  <c r="O26" i="21" s="1"/>
  <c r="G36" i="21"/>
  <c r="I36" i="21" s="1"/>
  <c r="H24" i="21"/>
  <c r="M46" i="21"/>
  <c r="O46" i="21" s="1"/>
  <c r="M39" i="21"/>
  <c r="O39" i="21" s="1"/>
  <c r="K45" i="21"/>
  <c r="K29" i="21"/>
  <c r="G28" i="21"/>
  <c r="L28" i="21" s="1"/>
  <c r="H37" i="21"/>
  <c r="H35" i="21"/>
  <c r="H43" i="21"/>
  <c r="G29" i="21"/>
  <c r="L29" i="21" s="1"/>
  <c r="K38" i="21"/>
  <c r="H46" i="21"/>
  <c r="M38" i="21"/>
  <c r="O38" i="21" s="1"/>
  <c r="M43" i="21"/>
  <c r="O43" i="21" s="1"/>
  <c r="K37" i="21"/>
  <c r="H36" i="21"/>
  <c r="H38" i="21"/>
  <c r="F52" i="21"/>
  <c r="K44" i="21"/>
  <c r="M29" i="21"/>
  <c r="O29" i="21" s="1"/>
  <c r="K36" i="21"/>
  <c r="H25" i="21"/>
  <c r="G43" i="21"/>
  <c r="N43" i="21" s="1"/>
  <c r="P43" i="21" s="1"/>
  <c r="H44" i="21"/>
  <c r="H42" i="21"/>
  <c r="G44" i="21"/>
  <c r="N44" i="21" s="1"/>
  <c r="P44" i="21" s="1"/>
  <c r="G20" i="21"/>
  <c r="N20" i="21" s="1"/>
  <c r="G24" i="21"/>
  <c r="M23" i="21"/>
  <c r="O23" i="21" s="1"/>
  <c r="I23" i="21"/>
  <c r="L23" i="21"/>
  <c r="O20" i="21"/>
  <c r="K22" i="21"/>
  <c r="L49" i="21"/>
  <c r="N49" i="21"/>
  <c r="P49" i="21" s="1"/>
  <c r="L47" i="21"/>
  <c r="N47" i="21"/>
  <c r="P47" i="21" s="1"/>
  <c r="L25" i="21"/>
  <c r="N25" i="21"/>
  <c r="P25" i="21" s="1"/>
  <c r="N30" i="21"/>
  <c r="P30" i="21" s="1"/>
  <c r="L30" i="21"/>
  <c r="N48" i="21"/>
  <c r="P48" i="21" s="1"/>
  <c r="N42" i="21"/>
  <c r="P42" i="21" s="1"/>
  <c r="L42" i="21"/>
  <c r="L33" i="21"/>
  <c r="N33" i="21"/>
  <c r="P33" i="21" s="1"/>
  <c r="N41" i="21"/>
  <c r="P41" i="21" s="1"/>
  <c r="L41" i="21"/>
  <c r="L31" i="21"/>
  <c r="N31" i="21"/>
  <c r="P31" i="21" s="1"/>
  <c r="N34" i="21"/>
  <c r="P34" i="21" s="1"/>
  <c r="L34" i="21"/>
  <c r="H22" i="21"/>
  <c r="L50" i="21"/>
  <c r="N50" i="21"/>
  <c r="P50" i="21" s="1"/>
  <c r="L40" i="21"/>
  <c r="N40" i="21"/>
  <c r="P40" i="21" s="1"/>
  <c r="L24" i="21"/>
  <c r="N24" i="21"/>
  <c r="N38" i="21"/>
  <c r="P38" i="21" s="1"/>
  <c r="L38" i="21"/>
  <c r="L32" i="21"/>
  <c r="N32" i="21"/>
  <c r="P32" i="21" s="1"/>
  <c r="I25" i="21"/>
  <c r="I24" i="21"/>
  <c r="I33" i="21"/>
  <c r="I34" i="21"/>
  <c r="I46" i="21"/>
  <c r="I39" i="21"/>
  <c r="I37" i="21"/>
  <c r="I47" i="21"/>
  <c r="I32" i="21"/>
  <c r="I38" i="21"/>
  <c r="I40" i="21"/>
  <c r="I50" i="21"/>
  <c r="I42" i="21"/>
  <c r="I49" i="21"/>
  <c r="I31" i="21"/>
  <c r="I28" i="21" l="1"/>
  <c r="I43" i="21"/>
  <c r="N21" i="21"/>
  <c r="P21" i="21" s="1"/>
  <c r="L21" i="21"/>
  <c r="M22" i="21"/>
  <c r="O22" i="21" s="1"/>
  <c r="L46" i="21"/>
  <c r="L36" i="21"/>
  <c r="G51" i="21"/>
  <c r="N39" i="21"/>
  <c r="P39" i="21" s="1"/>
  <c r="I48" i="21"/>
  <c r="L27" i="21"/>
  <c r="H52" i="21"/>
  <c r="I45" i="21"/>
  <c r="N27" i="21"/>
  <c r="P27" i="21" s="1"/>
  <c r="M51" i="21"/>
  <c r="L26" i="21"/>
  <c r="N36" i="21"/>
  <c r="P36" i="21" s="1"/>
  <c r="O51" i="21"/>
  <c r="L45" i="21"/>
  <c r="N26" i="21"/>
  <c r="P26" i="21" s="1"/>
  <c r="L35" i="21"/>
  <c r="L37" i="21"/>
  <c r="N35" i="21"/>
  <c r="P35" i="21" s="1"/>
  <c r="N19" i="21"/>
  <c r="P19" i="21" s="1"/>
  <c r="M52" i="21"/>
  <c r="K51" i="21"/>
  <c r="L43" i="21"/>
  <c r="H51" i="21"/>
  <c r="I20" i="21"/>
  <c r="I22" i="21" s="1"/>
  <c r="N29" i="21"/>
  <c r="P29" i="21" s="1"/>
  <c r="L19" i="21"/>
  <c r="I29" i="21"/>
  <c r="N28" i="21"/>
  <c r="P28" i="21" s="1"/>
  <c r="L44" i="21"/>
  <c r="G52" i="21"/>
  <c r="I44" i="21"/>
  <c r="L20" i="21"/>
  <c r="L22" i="21" s="1"/>
  <c r="G22" i="21"/>
  <c r="N22" i="21"/>
  <c r="P22" i="21" s="1"/>
  <c r="P24" i="21"/>
  <c r="P20" i="21"/>
  <c r="P51" i="21" l="1"/>
  <c r="N51" i="21"/>
  <c r="L51" i="21"/>
  <c r="I51" i="21"/>
  <c r="I52" i="21"/>
  <c r="N52" i="21"/>
  <c r="C4" i="73"/>
  <c r="D52" i="72" l="1"/>
  <c r="D51" i="72"/>
  <c r="D38" i="72" l="1"/>
  <c r="D36" i="72"/>
  <c r="D35" i="72"/>
  <c r="D34" i="72"/>
  <c r="D30" i="72"/>
  <c r="C6" i="80" l="1"/>
  <c r="C5" i="80"/>
  <c r="D32" i="72" s="1"/>
  <c r="C4" i="80"/>
  <c r="D31" i="72" s="1"/>
  <c r="C6" i="73"/>
  <c r="D10" i="72" s="1"/>
  <c r="C5" i="73"/>
  <c r="D9" i="72" s="1"/>
  <c r="D7" i="72"/>
  <c r="D33" i="72" l="1"/>
  <c r="D6" i="72"/>
  <c r="N13" i="1" l="1"/>
  <c r="J13" i="1"/>
  <c r="H13" i="1"/>
  <c r="F13" i="1"/>
  <c r="D13" i="1"/>
  <c r="F12" i="1"/>
  <c r="D12" i="1"/>
  <c r="F10" i="1"/>
  <c r="D10" i="1"/>
  <c r="F9" i="1"/>
  <c r="F14" i="1"/>
  <c r="D9" i="1"/>
  <c r="D14" i="1" s="1"/>
  <c r="D11" i="1"/>
  <c r="F11" i="1"/>
  <c r="D53" i="72" l="1"/>
  <c r="D49" i="72" l="1"/>
  <c r="D47" i="72"/>
  <c r="D4" i="73"/>
  <c r="K52" i="21" l="1"/>
  <c r="O52" i="21"/>
  <c r="D48" i="72"/>
  <c r="F4" i="73"/>
  <c r="E4" i="73"/>
  <c r="D6" i="73"/>
  <c r="D5" i="73"/>
  <c r="P52" i="21" l="1"/>
  <c r="L52" i="21"/>
  <c r="D4" i="80"/>
  <c r="E4" i="80" s="1"/>
  <c r="D6" i="80"/>
  <c r="E6" i="80" s="1"/>
  <c r="D5" i="80"/>
  <c r="F5" i="80" s="1"/>
  <c r="D7" i="73"/>
  <c r="E6" i="73"/>
  <c r="F6" i="73"/>
  <c r="E5" i="73"/>
  <c r="F5" i="73"/>
  <c r="D43" i="72"/>
  <c r="D44" i="72"/>
  <c r="D12" i="72"/>
  <c r="D14" i="72" s="1"/>
  <c r="D40" i="72" l="1"/>
  <c r="E5" i="80"/>
  <c r="F4" i="80"/>
  <c r="D7" i="80"/>
  <c r="F6" i="80"/>
  <c r="F7" i="80" s="1"/>
  <c r="D15" i="72"/>
  <c r="F7" i="73"/>
  <c r="E7" i="73"/>
  <c r="D11" i="72"/>
  <c r="D16" i="72"/>
  <c r="D13" i="72"/>
  <c r="E7" i="80" l="1"/>
  <c r="D39" i="72"/>
</calcChain>
</file>

<file path=xl/sharedStrings.xml><?xml version="1.0" encoding="utf-8"?>
<sst xmlns="http://schemas.openxmlformats.org/spreadsheetml/2006/main" count="445" uniqueCount="242">
  <si>
    <t>Emissions</t>
  </si>
  <si>
    <t>Emission Unit</t>
  </si>
  <si>
    <t>LFG Flow</t>
  </si>
  <si>
    <t>CO</t>
  </si>
  <si>
    <t>NMOC</t>
  </si>
  <si>
    <t>VOC</t>
  </si>
  <si>
    <t>HAP (Total)</t>
  </si>
  <si>
    <t>HAP (Single)</t>
  </si>
  <si>
    <t>Description</t>
  </si>
  <si>
    <t>(scfm)</t>
  </si>
  <si>
    <t>lb/hr</t>
  </si>
  <si>
    <t>ton/yr</t>
  </si>
  <si>
    <t>Total Flare Stack</t>
  </si>
  <si>
    <t>Total Facility PTE (flares and other sources):</t>
  </si>
  <si>
    <r>
      <t>NO</t>
    </r>
    <r>
      <rPr>
        <b/>
        <vertAlign val="subscript"/>
        <sz val="11"/>
        <rFont val="Arial"/>
        <family val="2"/>
      </rPr>
      <t>x</t>
    </r>
  </si>
  <si>
    <r>
      <t>SO</t>
    </r>
    <r>
      <rPr>
        <b/>
        <vertAlign val="subscript"/>
        <sz val="11"/>
        <rFont val="Arial"/>
        <family val="2"/>
      </rPr>
      <t>2</t>
    </r>
  </si>
  <si>
    <r>
      <t>PM/PM</t>
    </r>
    <r>
      <rPr>
        <b/>
        <vertAlign val="subscript"/>
        <sz val="11"/>
        <rFont val="Arial"/>
        <family val="2"/>
      </rPr>
      <t>10</t>
    </r>
  </si>
  <si>
    <t>Diesel Water Pumps PTE</t>
  </si>
  <si>
    <t>Small Sources PTE</t>
  </si>
  <si>
    <t>Gas Engines PTE</t>
  </si>
  <si>
    <t>Portable Sources PTE</t>
  </si>
  <si>
    <t>Emergency Generators PTE</t>
  </si>
  <si>
    <t>NA</t>
  </si>
  <si>
    <t>scfm</t>
  </si>
  <si>
    <t>MW</t>
  </si>
  <si>
    <t>CAS</t>
  </si>
  <si>
    <t>71-55-6</t>
  </si>
  <si>
    <t>1,1,2,2 - Tetrachloroethane</t>
  </si>
  <si>
    <t>79-34-5</t>
  </si>
  <si>
    <t>75-34-3</t>
  </si>
  <si>
    <t>75-35-4</t>
  </si>
  <si>
    <t>1,2 - Dichloroethane (ethylene dichloride)</t>
  </si>
  <si>
    <t>107-06-2</t>
  </si>
  <si>
    <t>1,2 - Dichloropropane (propylene dichloride)</t>
  </si>
  <si>
    <t>78-87-5</t>
  </si>
  <si>
    <t>Acrylonitrile (Propenenitrile)</t>
  </si>
  <si>
    <t>107-13-1</t>
  </si>
  <si>
    <t>Benzene</t>
  </si>
  <si>
    <t>71-43-2</t>
  </si>
  <si>
    <t>Carbon Disulfide</t>
  </si>
  <si>
    <t>75-15-0</t>
  </si>
  <si>
    <t>Carbon Tetrachloride</t>
  </si>
  <si>
    <t>56-23-5</t>
  </si>
  <si>
    <t>463-58-1</t>
  </si>
  <si>
    <t>Chlorobenzene (monochlorobenzene)</t>
  </si>
  <si>
    <t>108-90-7</t>
  </si>
  <si>
    <t>Chloroethane (ethyl chloride)</t>
  </si>
  <si>
    <t>75-00-3</t>
  </si>
  <si>
    <t>Chloroform (trichloromethane)</t>
  </si>
  <si>
    <t>67-66-3</t>
  </si>
  <si>
    <t>Chloromethane (methyl chloride)</t>
  </si>
  <si>
    <t>74-87-3</t>
  </si>
  <si>
    <t>1,4 Dichlorobenzene (p-dichlorobenzene)</t>
  </si>
  <si>
    <t>106-46-7</t>
  </si>
  <si>
    <t>Dichloromethane (methylene chloride)</t>
  </si>
  <si>
    <t>75-09-2</t>
  </si>
  <si>
    <t>100-41-4</t>
  </si>
  <si>
    <t>Ethylene dibromide (1,2 dibromoethane)</t>
  </si>
  <si>
    <t>106-93-4</t>
  </si>
  <si>
    <t>Hexane</t>
  </si>
  <si>
    <t>110-54-3</t>
  </si>
  <si>
    <t>Mercury (total)</t>
  </si>
  <si>
    <t>7439-97-6</t>
  </si>
  <si>
    <t>108-10-1</t>
  </si>
  <si>
    <t>Tetrachloroethylene (perchloroethylene, -ethene)</t>
  </si>
  <si>
    <t>127-18-4</t>
  </si>
  <si>
    <t>Toluene (methylbenzene)</t>
  </si>
  <si>
    <t>108-88-3</t>
  </si>
  <si>
    <t>Trichloroethylene (trichloroethene)</t>
  </si>
  <si>
    <t>79-01-6</t>
  </si>
  <si>
    <t>Vinyl Chloride (chloroethylene, VCM)</t>
  </si>
  <si>
    <t>75-01-4</t>
  </si>
  <si>
    <t>Xylenes (m, o, p)</t>
  </si>
  <si>
    <t>1330-20-7</t>
  </si>
  <si>
    <t>Ethylbenzene</t>
  </si>
  <si>
    <t>R</t>
  </si>
  <si>
    <t>Universal Gas Constant</t>
  </si>
  <si>
    <t>ppmv</t>
  </si>
  <si>
    <t>lb/lb-mol</t>
  </si>
  <si>
    <t>Engines</t>
  </si>
  <si>
    <t>lb/MMCF LFG</t>
  </si>
  <si>
    <t xml:space="preserve">scf/yr LFG </t>
  </si>
  <si>
    <t>Source</t>
  </si>
  <si>
    <t>Carbonyl Sulfide</t>
  </si>
  <si>
    <t>Unit ID</t>
  </si>
  <si>
    <t>EU008</t>
  </si>
  <si>
    <t>EU009</t>
  </si>
  <si>
    <t>EU001</t>
  </si>
  <si>
    <t>N/A</t>
  </si>
  <si>
    <t>Inputs</t>
  </si>
  <si>
    <t>Comparison of Emission Factors - Cornerstone vs. MPCA CEDR</t>
  </si>
  <si>
    <t>Pollutant</t>
  </si>
  <si>
    <t>PD001</t>
  </si>
  <si>
    <t>Other Emission Factor (no Control Efficiency used)</t>
  </si>
  <si>
    <t>CO2-B</t>
  </si>
  <si>
    <t>S/L/T Emission Factor (no Control Efficiency used)</t>
  </si>
  <si>
    <t>MERCURY</t>
  </si>
  <si>
    <t>METHANE</t>
  </si>
  <si>
    <t>USEPA Emission Factor (no Control Efficiency used)</t>
  </si>
  <si>
    <t>NITROUS OXID</t>
  </si>
  <si>
    <t>NOX</t>
  </si>
  <si>
    <t>PM10-FIL</t>
  </si>
  <si>
    <t>PM25-FIL</t>
  </si>
  <si>
    <t>PM-FIL</t>
  </si>
  <si>
    <t>SO2</t>
  </si>
  <si>
    <t>Cornerstone</t>
  </si>
  <si>
    <t>MPCA CEDR</t>
  </si>
  <si>
    <t>Emission Factor Units</t>
  </si>
  <si>
    <t>Emission Factor</t>
  </si>
  <si>
    <t xml:space="preserve">Emission Factor </t>
  </si>
  <si>
    <t>lb/MMBTU</t>
  </si>
  <si>
    <t>Stack test on T3E1 (11/10/15)</t>
  </si>
  <si>
    <t>Hg not reportable - Exemption Code B</t>
  </si>
  <si>
    <t>AP-42 emission factor of 48 lb/dscf methane</t>
  </si>
  <si>
    <t>Based on site specific sulfur testing (average concentration of 316.7 ppmv).</t>
  </si>
  <si>
    <t>Uncontrolled, based on AP-42 concentration of 595 ppmv NMOC and 39% of that is VOC.</t>
  </si>
  <si>
    <t>GHG Emissions</t>
  </si>
  <si>
    <t>GHG</t>
  </si>
  <si>
    <t>CO2</t>
  </si>
  <si>
    <t>CH4</t>
  </si>
  <si>
    <t>N2O</t>
  </si>
  <si>
    <t>NITROUS OXID (N2O)</t>
  </si>
  <si>
    <t>Emission Factor (kg/MMBTU, 40 CFR 98 Tables C-1 and C-2)</t>
  </si>
  <si>
    <t>Emission Factor (lb/MMBTU)</t>
  </si>
  <si>
    <t>Emissions (lb/yr)</t>
  </si>
  <si>
    <t>Emissions (ton/yr)</t>
  </si>
  <si>
    <t>Table C-1 40 CFR 98</t>
  </si>
  <si>
    <t>Table C-2 40 CFR 98</t>
  </si>
  <si>
    <t>Notes</t>
  </si>
  <si>
    <t xml:space="preserve">2016 number based on 11/10/15 stack test using lb/hr and MMBTU/hr during the test.  </t>
  </si>
  <si>
    <t>According to Barr, AP-42 factor only includes filterable.  MPCA's emission factor is what Barr believed was justified in that in included condensibles but did not double count emissions.  I propose that we use the stack test data Steve Niehoff referred to in his 9/6/16 email and propose using that.</t>
  </si>
  <si>
    <t>This is due to site specific sulfur data for 2016 and should not be an issue to change from what was used last year.</t>
  </si>
  <si>
    <t>I am not sure about this one.  We always use the AP-42 default concentration for NMOC and VOC.  Did Barr/MPCA use a different concentration?</t>
  </si>
  <si>
    <t>PM-CON</t>
  </si>
  <si>
    <t>PD002</t>
  </si>
  <si>
    <t>Engineering Judgment</t>
  </si>
  <si>
    <t>S/L/T Speciation Profile</t>
  </si>
  <si>
    <t>USEPA Emission Factor (pre-control) plus Control Efficiency</t>
  </si>
  <si>
    <t>lb/E3 gal</t>
  </si>
  <si>
    <t>We typically do not include propane emissions from lighting flare.  If you'd like to we would use the same emission factors but would need the throughput of propane.</t>
  </si>
  <si>
    <t>lb/MMFT3SD methane</t>
  </si>
  <si>
    <t>lb/ton?</t>
  </si>
  <si>
    <t>lb/MMCF</t>
  </si>
  <si>
    <t>lb/MM dscf CH4</t>
  </si>
  <si>
    <t>?</t>
  </si>
  <si>
    <t>lb/MMCF LFG (uncontrolled)</t>
  </si>
  <si>
    <t>Methane</t>
  </si>
  <si>
    <t>124-38-9</t>
  </si>
  <si>
    <t>74-82-8</t>
  </si>
  <si>
    <t>CO not emitted from fugitive landfills.</t>
  </si>
  <si>
    <t>Based on 50% of LFG is CO2 and fugitive LFG to Landfill in 2016.</t>
  </si>
  <si>
    <t>Based on 50% of LFG is methane and fugitive LFG to landfill in 2016.</t>
  </si>
  <si>
    <t>Based on 50% of LFG is CO2.</t>
  </si>
  <si>
    <t>Based on 50% of LFG is methane.</t>
  </si>
  <si>
    <t>Not much difference here.  Can keep as is.</t>
  </si>
  <si>
    <t>We typically do not include CO emissions for fugitive landfills as CO is a product of combustion.  There is a value in AP-42 for CO in LFG and that is probably why it is included by MPCA.</t>
  </si>
  <si>
    <t>Process ID</t>
  </si>
  <si>
    <t>Flare - Propane</t>
  </si>
  <si>
    <t>Fugitive LF</t>
  </si>
  <si>
    <t>Fugitive - Unpaved Roads</t>
  </si>
  <si>
    <t>Flare - LFG</t>
  </si>
  <si>
    <t>FS001</t>
  </si>
  <si>
    <t>Fugitive - Bulldozing</t>
  </si>
  <si>
    <t>FS002</t>
  </si>
  <si>
    <t>lb/VMT</t>
  </si>
  <si>
    <t>Uncontrolled EF, apply 90% control efficiency for calculating emissions.</t>
  </si>
  <si>
    <t xml:space="preserve">AP-42 </t>
  </si>
  <si>
    <t>EF = (7.5E-1*1E0*s^1.5)/M^1.4 [Facility must calculate emission factor (see AP42).]</t>
  </si>
  <si>
    <t>Based on AP-42 Table 13.2.3-1 (refers to Table 11.9-1).  Used moisture content = 12%, Material Silt Content = 9%, Hours of Operation = 2600 hours.</t>
  </si>
  <si>
    <t>Results in minimal emissions difference. Can keep in or change.</t>
  </si>
  <si>
    <t>Not sure what MPCA used for the VOC concentration to come up with this emission factor.</t>
  </si>
  <si>
    <t>Not sure of the source of MPCA's factor.</t>
  </si>
  <si>
    <t>Associated with difference in sulfur content.</t>
  </si>
  <si>
    <t>Flare</t>
  </si>
  <si>
    <t>CO2E</t>
  </si>
  <si>
    <r>
      <t>Global Warming Potential</t>
    </r>
    <r>
      <rPr>
        <vertAlign val="superscript"/>
        <sz val="11"/>
        <rFont val="Calibri"/>
        <family val="2"/>
        <scheme val="minor"/>
      </rPr>
      <t>1</t>
    </r>
  </si>
  <si>
    <t>1. Based on 40 cfr 98</t>
  </si>
  <si>
    <t>Emissions
(lb/hour)</t>
  </si>
  <si>
    <t>Each Engine</t>
  </si>
  <si>
    <t xml:space="preserve">                                                                                                                                     </t>
  </si>
  <si>
    <t>1,1 - Dichloroethane</t>
  </si>
  <si>
    <t>1,1,1 - Trichloroethane</t>
  </si>
  <si>
    <t>1,1 - Dichloroethylene (Vinylidene chloride)</t>
  </si>
  <si>
    <t>Methyl Isobutyl Ketone</t>
  </si>
  <si>
    <t>Cubic Yards</t>
  </si>
  <si>
    <t>Standard Temperature</t>
  </si>
  <si>
    <t>Instructions</t>
  </si>
  <si>
    <t>Color key</t>
  </si>
  <si>
    <t>Blue</t>
  </si>
  <si>
    <t>Enter information for your facility in the blue boxes.</t>
  </si>
  <si>
    <t>Unrestricted Emission Rate</t>
  </si>
  <si>
    <t>Unrestricted Emissions</t>
  </si>
  <si>
    <t>Controlled Emission Rate</t>
  </si>
  <si>
    <t>Limited Emissions</t>
  </si>
  <si>
    <t>tpy</t>
  </si>
  <si>
    <t>HAPs - Total</t>
  </si>
  <si>
    <t>Volatile Organic Compounds</t>
  </si>
  <si>
    <t>Carbon Dioxide</t>
  </si>
  <si>
    <t>Carbon Dioxide Equivalent</t>
  </si>
  <si>
    <t>HAPs - Single</t>
  </si>
  <si>
    <t>Fugitive Landfill Emissions (FUGI XX)</t>
  </si>
  <si>
    <t>Global Warming Potential of Methane</t>
  </si>
  <si>
    <t xml:space="preserve">Landfill Maximum Design Capcaity </t>
  </si>
  <si>
    <t>Notes:</t>
  </si>
  <si>
    <t>Maximum Landfill Gas (LFG) Generation Rate</t>
  </si>
  <si>
    <t>Percent Fugitive Emissions</t>
  </si>
  <si>
    <t xml:space="preserve">Combustion Control Efficiency </t>
  </si>
  <si>
    <t>%</t>
  </si>
  <si>
    <t>Total LFG</t>
  </si>
  <si>
    <t>Percent Capturable Emissions</t>
  </si>
  <si>
    <t>Percent Uncaptured Emissions</t>
  </si>
  <si>
    <t>Hydrogen Sulfide</t>
  </si>
  <si>
    <t>7783-06-04</t>
  </si>
  <si>
    <t xml:space="preserve">Collection Efficiency </t>
  </si>
  <si>
    <t xml:space="preserve">3) Landfills that accept Construction and Demolition (C&amp;D) waste may have higher concentrations of Hydrogen Sulfide in the LFG. Combustion of Hydrogen Sulfide leads to the formation of SO2, which is a criteria pollutant. Landfills that accept C&amp;D waste should use site-specific Hydrogen Sulfide concentrations. </t>
  </si>
  <si>
    <t xml:space="preserve">2) If your facility is subject to a requirement from any federal regulation on how to calculate emissions of NMOC, be sure to use the appropriate formula from the applicable federal regulation to perform this calculation. </t>
  </si>
  <si>
    <t>Landfill Emissions (EQUI XX)</t>
  </si>
  <si>
    <t>Carbon Dioxide Equivalent emissions calculated using the Global Warming Potentials from 40 CFR Part 98, Subpart A, Table A-1.</t>
  </si>
  <si>
    <t xml:space="preserve">Volatile Organic Compound concentration and molecular weight assumed using information from AP-42 Section 2.4. See Instructions tab for more information. </t>
  </si>
  <si>
    <t xml:space="preserve">Carbon Dioxide concentration and molecular weight assumed using information from AP-42 Section 2.4. See Instructions tab for more information. </t>
  </si>
  <si>
    <t xml:space="preserve">Methane concentration and molecular weight assumed using information from Ap-42 Section 2.4. See Instructions tab for more information. </t>
  </si>
  <si>
    <t>Hydrogen Sulfide concentration and molecular weight from AP-42 Section 2.4, Table 2.4-1.</t>
  </si>
  <si>
    <t>HAP concentrations and molecular weights from AP-42 Section 2.4, Tables 2.4-1 and 2.4-2.</t>
  </si>
  <si>
    <t>2) Enter information for your landfill in the blue boxes. The Landfill Maximum Design Capacity should derive from the facility's Solid Waste Permit, issued by the MPCA. The Maximum Landfill Gas Generation Rate should derive from EPA's LandGem or a similarly approved model. List all necessary LandGem assumptions in the 'LandGem Inputs' tab of this workbook. Note the original value before conversion in the notes at the bottom of the 'Landfill Emissions' spreadsheet, if needed.</t>
  </si>
  <si>
    <t>4) Facilities that operate using varying operating scenarios should duplicate the 'Landfill Emissions' tab and use a separate 'Landfill Emissions' tab for calculating the emissions from each operating scenario.</t>
  </si>
  <si>
    <t>Landfill Emissions</t>
  </si>
  <si>
    <r>
      <t>atm-ft</t>
    </r>
    <r>
      <rPr>
        <vertAlign val="superscript"/>
        <sz val="9"/>
        <rFont val="Arial"/>
        <family val="2"/>
      </rPr>
      <t>3</t>
    </r>
    <r>
      <rPr>
        <sz val="9"/>
        <rFont val="Arial"/>
        <family val="2"/>
      </rPr>
      <t>/lb-mol-R</t>
    </r>
  </si>
  <si>
    <t xml:space="preserve">Landfill Air Emissions Calculator
</t>
  </si>
  <si>
    <t>5) If your equipment fits the description of this form but you are unable to use this spreadsheet to characterize its emissions, include your own emission calculations and an explanation of why this form was not used, either in the spreadsheet or in a cover letter to your application.</t>
  </si>
  <si>
    <t>AP-42 Concentration</t>
  </si>
  <si>
    <t>Yellow</t>
  </si>
  <si>
    <t>Enter information for your facility by choosing from the dropdown options.</t>
  </si>
  <si>
    <t>When did the landfill open?</t>
  </si>
  <si>
    <t>Other Concentration</t>
  </si>
  <si>
    <t>Does the landfill have co-disposal?</t>
  </si>
  <si>
    <t xml:space="preserve">4) AP-42 Section 2.4 explains that an average landfill achieves a landfill gas collection efficiency of 75% through their landfill gas (LFG) collection system. Assuming an average collection efficiency of 75%, MPCA guidance designates 15% of the uncollected emissions as fugitive emissions (FUGI) and the other 10% as uncaptured emissions at the landfill EQUI. If a facility would like to claim a higher collection efficiency, they must provide documentation to support this claim. The MPCA will review the supporting documentation and make a final determination to either accept or deny the higher collection efficiency. </t>
  </si>
  <si>
    <t xml:space="preserve">5) Most landfills that operate a LFG collection system send the collected LFG to combustion units such as flares and/or engines. The control efficiency achieved by the combustion equipment for each pollutant should be entered in column I. If the facility sends LFG to multiple types of combustion units that achieve different control efficiencies, please duplicate the 'Landfill Emissions' tab to demonstrate what the potential emissions would be for each operating scenario. </t>
  </si>
  <si>
    <t xml:space="preserve">6) AP-42 explains that for landfills, VOC emissions are equivalent to NMOC emissions minus the emissions from compounds with low to no photochemical reactivity (estimated to be less than 6.5%). The VOC concentrations come from assuming 93.5% of NMOC concentrations in Table 2.4-2 are VOCs. If-site specific NMOC concentrations are available, use that to calculate the VOC concentration and enter it into Column E. The concentrations provided for Carbon Dioxide and Methane are based on the assumption that LFG is approximately 50% Methane and 45% Carbon Dioxide. Default Hydrogen Sulfide and HAP pollutant concentrations have been provided from AP-42 Section 2.4. If not using the default AP-42 emission factors, type the new emission factor in Column E, and make a note about the source and any conversion factors in the notes at the bottom of the 'Landfill Emissions' spreadsheet. </t>
  </si>
  <si>
    <t xml:space="preserve">1) Emissions from any LFG combustion units should be calculated using the Engine Air Emissions Calculator or External Combustion Air Emissions Calculator. </t>
  </si>
  <si>
    <t xml:space="preserve">1) Read through the instructions and information in the 'Instructions' tab. Use this spreadsheet for all municipal solid waste landfills. This spreadsheet only calculates emissions from the landfill. Emissions from combustion units that combust landfill gas (LFG) should be calculated using the Engine Air Emissions Calculator or External Combustion Air Emissions Calculator. Do not use this form if the landfill gas is shipped offsite (i.e. a renewable natural gas plant). </t>
  </si>
  <si>
    <t xml:space="preserve">3) Answer the co-disposal and opening year questions using the yellow dropdown menus. The answers to these questions determine the VOC concentration. AP-42 Section 2.4 explains that landfills known to have co-disposal of MSW and non-residential waste have higher concentrations of Non-Methane Organic Compounds (NMOC) and VOC. Landfills that opened in 1992 or later (1992+) do not allow co-disposal. Since landfills that opened in 1992 or later do not allow co-disposal, if the answer to the co-disposal question is "Yes" and the answer to the opening year question is "1992 or Later" the VOC concentration will say "ERROR". </t>
  </si>
  <si>
    <r>
      <rPr>
        <sz val="11"/>
        <color theme="1"/>
        <rFont val="Calibri"/>
        <family val="2"/>
        <scheme val="minor"/>
      </rPr>
      <t>Air Quality Permit Program</t>
    </r>
    <r>
      <rPr>
        <i/>
        <sz val="10"/>
        <color theme="1"/>
        <rFont val="Arial"/>
        <family val="2"/>
      </rPr>
      <t xml:space="preserve">
</t>
    </r>
    <r>
      <rPr>
        <i/>
        <sz val="8"/>
        <color theme="1"/>
        <rFont val="Arial"/>
        <family val="2"/>
      </rPr>
      <t>Doc type: Permit Application
aq-f13-ecs09 •  1/6/25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</si>
</sst>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3" formatCode="_(* #,##0.00_);_(* \(#,##0.00\);_(* &quot;-&quot;??_);_(@_)"/>
    <numFmt numFmtId="164" formatCode="0.000"/>
    <numFmt numFmtId="165" formatCode="0.0"/>
    <numFmt numFmtId="166" formatCode="0.0000"/>
    <numFmt numFmtId="167" formatCode="#,##0.0"/>
    <numFmt numFmtId="168" formatCode="0.00000"/>
    <numFmt numFmtId="169" formatCode="#,##0.0000"/>
    <numFmt numFmtId="170" formatCode="_(* #,##0.00_);_(* \(#,##0.00\);_(* \-??_);_(@_)"/>
    <numFmt numFmtId="171" formatCode="_-* #,##0_-;\-* #,##0_-;_-* &quot;-&quot;_-;_-@_-"/>
    <numFmt numFmtId="172" formatCode="_-* #,##0.00_-;\-* #,##0.00_-;_-* &quot;-&quot;??_-;_-@_-"/>
    <numFmt numFmtId="173" formatCode="_-&quot;£&quot;* #,##0_-;\-&quot;£&quot;* #,##0_-;_-&quot;£&quot;* &quot;-&quot;_-;_-@_-"/>
    <numFmt numFmtId="174" formatCode="_-&quot;£&quot;* #,##0.00_-;\-&quot;£&quot;* #,##0.00_-;_-&quot;£&quot;* &quot;-&quot;??_-;_-@_-"/>
    <numFmt numFmtId="175" formatCode="#,##0.000"/>
  </numFmts>
  <fonts count="44" x14ac:knownFonts="1">
    <font>
      <sz val="10"/>
      <name val="Times New Roman"/>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Times New Roman"/>
      <family val="1"/>
    </font>
    <font>
      <sz val="10"/>
      <name val="Univers"/>
      <family val="2"/>
    </font>
    <font>
      <sz val="11"/>
      <name val="Arial"/>
      <family val="2"/>
    </font>
    <font>
      <b/>
      <sz val="11"/>
      <name val="Arial"/>
      <family val="2"/>
    </font>
    <font>
      <sz val="11"/>
      <name val="Times New Roman"/>
      <family val="1"/>
    </font>
    <font>
      <b/>
      <vertAlign val="subscript"/>
      <sz val="11"/>
      <name val="Arial"/>
      <family val="2"/>
    </font>
    <font>
      <sz val="12"/>
      <name val="Arial"/>
      <family val="2"/>
    </font>
    <font>
      <b/>
      <sz val="12"/>
      <name val="Arial"/>
      <family val="2"/>
    </font>
    <font>
      <sz val="10"/>
      <name val="Arial"/>
      <family val="2"/>
    </font>
    <font>
      <sz val="10"/>
      <name val="Times New Roman"/>
      <family val="1"/>
    </font>
    <font>
      <sz val="9"/>
      <name val="Arial"/>
      <family val="2"/>
    </font>
    <font>
      <sz val="8"/>
      <name val="Times New Roman"/>
      <family val="1"/>
    </font>
    <font>
      <sz val="11"/>
      <color theme="1"/>
      <name val="Calibri"/>
      <family val="2"/>
      <scheme val="minor"/>
    </font>
    <font>
      <sz val="10"/>
      <name val="Arial"/>
      <family val="2"/>
    </font>
    <font>
      <sz val="9"/>
      <color theme="1"/>
      <name val="Arial"/>
      <family val="2"/>
    </font>
    <font>
      <sz val="10"/>
      <name val="Times New Roman"/>
      <family val="1"/>
    </font>
    <font>
      <sz val="10"/>
      <name val="Arial"/>
      <family val="2"/>
    </font>
    <font>
      <vertAlign val="superscript"/>
      <sz val="11"/>
      <name val="Calibri"/>
      <family val="2"/>
      <scheme val="minor"/>
    </font>
    <font>
      <sz val="11"/>
      <name val="Calibri"/>
      <family val="2"/>
      <scheme val="minor"/>
    </font>
    <font>
      <sz val="11"/>
      <color indexed="17"/>
      <name val="Arial"/>
      <family val="2"/>
    </font>
    <font>
      <b/>
      <sz val="11"/>
      <name val="Calibri"/>
      <family val="2"/>
      <scheme val="minor"/>
    </font>
    <font>
      <b/>
      <sz val="15"/>
      <name val="Calibri"/>
      <family val="2"/>
      <scheme val="minor"/>
    </font>
    <font>
      <sz val="8"/>
      <name val="Calibri"/>
      <family val="2"/>
      <scheme val="minor"/>
    </font>
    <font>
      <sz val="10"/>
      <name val="Calibri"/>
      <family val="2"/>
      <scheme val="minor"/>
    </font>
    <font>
      <b/>
      <sz val="22"/>
      <color theme="1"/>
      <name val="Calibri"/>
      <family val="2"/>
      <scheme val="minor"/>
    </font>
    <font>
      <sz val="20"/>
      <color theme="1"/>
      <name val="Calibri"/>
      <family val="2"/>
      <scheme val="minor"/>
    </font>
    <font>
      <i/>
      <sz val="10"/>
      <color theme="1"/>
      <name val="Arial"/>
      <family val="2"/>
    </font>
    <font>
      <b/>
      <sz val="14"/>
      <color theme="1"/>
      <name val="Calibri"/>
      <family val="2"/>
      <scheme val="minor"/>
    </font>
    <font>
      <sz val="10"/>
      <color theme="1"/>
      <name val="Calibri"/>
      <family val="2"/>
      <scheme val="minor"/>
    </font>
    <font>
      <i/>
      <sz val="10"/>
      <color theme="1"/>
      <name val="Calibri"/>
      <family val="2"/>
      <scheme val="minor"/>
    </font>
    <font>
      <i/>
      <sz val="8"/>
      <color theme="1"/>
      <name val="Arial"/>
      <family val="2"/>
    </font>
    <font>
      <b/>
      <sz val="14"/>
      <name val="Calibri"/>
      <family val="2"/>
      <scheme val="minor"/>
    </font>
    <font>
      <b/>
      <sz val="9"/>
      <name val="Arial"/>
      <family val="2"/>
    </font>
    <font>
      <vertAlign val="superscript"/>
      <sz val="9"/>
      <name val="Arial"/>
      <family val="2"/>
    </font>
    <font>
      <b/>
      <sz val="10"/>
      <name val="Arial"/>
      <family val="2"/>
    </font>
    <font>
      <sz val="9"/>
      <color rgb="FFFF0000"/>
      <name val="Arial"/>
      <family val="2"/>
    </font>
  </fonts>
  <fills count="11">
    <fill>
      <patternFill patternType="none"/>
    </fill>
    <fill>
      <patternFill patternType="gray125"/>
    </fill>
    <fill>
      <patternFill patternType="solid">
        <fgColor indexed="9"/>
        <bgColor indexed="64"/>
      </patternFill>
    </fill>
    <fill>
      <patternFill patternType="solid">
        <fgColor indexed="13"/>
        <bgColor indexed="64"/>
      </patternFill>
    </fill>
    <fill>
      <patternFill patternType="solid">
        <fgColor rgb="FFFFFF00"/>
        <bgColor indexed="64"/>
      </patternFill>
    </fill>
    <fill>
      <patternFill patternType="solid">
        <fgColor theme="4" tint="0.79998168889431442"/>
        <bgColor indexed="65"/>
      </patternFill>
    </fill>
    <fill>
      <patternFill patternType="solid">
        <fgColor indexed="58"/>
        <bgColor indexed="64"/>
      </patternFill>
    </fill>
    <fill>
      <patternFill patternType="solid">
        <fgColor rgb="FF92D050"/>
        <bgColor indexed="64"/>
      </patternFill>
    </fill>
    <fill>
      <patternFill patternType="solid">
        <fgColor theme="0"/>
        <bgColor indexed="64"/>
      </patternFill>
    </fill>
    <fill>
      <patternFill patternType="solid">
        <fgColor rgb="FFD1EAFF"/>
        <bgColor indexed="64"/>
      </patternFill>
    </fill>
    <fill>
      <patternFill patternType="solid">
        <fgColor rgb="FFFFFFCC"/>
        <bgColor indexed="64"/>
      </patternFill>
    </fill>
  </fills>
  <borders count="55">
    <border>
      <left/>
      <right/>
      <top/>
      <bottom/>
      <diagonal/>
    </border>
    <border>
      <left style="medium">
        <color indexed="64"/>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top style="thin">
        <color indexed="64"/>
      </top>
      <bottom/>
      <diagonal/>
    </border>
    <border>
      <left style="hair">
        <color indexed="64"/>
      </left>
      <right style="hair">
        <color indexed="64"/>
      </right>
      <top style="hair">
        <color indexed="64"/>
      </top>
      <bottom style="hair">
        <color indexed="64"/>
      </bottom>
      <diagonal/>
    </border>
    <border>
      <left style="thin">
        <color indexed="64"/>
      </left>
      <right/>
      <top style="thin">
        <color indexed="64"/>
      </top>
      <bottom/>
      <diagonal/>
    </border>
    <border>
      <left style="medium">
        <color indexed="64"/>
      </left>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style="thin">
        <color indexed="64"/>
      </right>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right style="medium">
        <color indexed="64"/>
      </right>
      <top/>
      <bottom style="thin">
        <color indexed="64"/>
      </bottom>
      <diagonal/>
    </border>
    <border>
      <left/>
      <right style="medium">
        <color indexed="64"/>
      </right>
      <top style="medium">
        <color indexed="64"/>
      </top>
      <bottom style="medium">
        <color indexed="64"/>
      </bottom>
      <diagonal/>
    </border>
    <border>
      <left/>
      <right style="medium">
        <color indexed="64"/>
      </right>
      <top style="thin">
        <color indexed="64"/>
      </top>
      <bottom/>
      <diagonal/>
    </border>
  </borders>
  <cellStyleXfs count="59">
    <xf numFmtId="0" fontId="0" fillId="0" borderId="0"/>
    <xf numFmtId="0" fontId="17" fillId="0" borderId="0"/>
    <xf numFmtId="0" fontId="20" fillId="0" borderId="0"/>
    <xf numFmtId="0" fontId="8" fillId="0" borderId="0" applyFont="0"/>
    <xf numFmtId="0" fontId="9" fillId="0" borderId="0"/>
    <xf numFmtId="0" fontId="8" fillId="0" borderId="0"/>
    <xf numFmtId="0" fontId="21" fillId="0" borderId="0"/>
    <xf numFmtId="9" fontId="21" fillId="0" borderId="0" applyFont="0" applyFill="0" applyBorder="0" applyAlignment="0" applyProtection="0"/>
    <xf numFmtId="0" fontId="7" fillId="0" borderId="0"/>
    <xf numFmtId="43" fontId="21" fillId="0" borderId="0" applyFont="0" applyFill="0" applyBorder="0" applyAlignment="0" applyProtection="0"/>
    <xf numFmtId="0" fontId="18" fillId="0" borderId="0" applyBorder="0"/>
    <xf numFmtId="3" fontId="18" fillId="0" borderId="23"/>
    <xf numFmtId="9" fontId="18" fillId="0" borderId="0" applyFill="0" applyBorder="0" applyAlignment="0" applyProtection="0"/>
    <xf numFmtId="0" fontId="22" fillId="5" borderId="0" applyNumberFormat="0" applyBorder="0" applyAlignment="0" applyProtection="0"/>
    <xf numFmtId="170" fontId="18" fillId="0" borderId="0" applyFill="0" applyBorder="0" applyAlignment="0" applyProtection="0"/>
    <xf numFmtId="0" fontId="23" fillId="0" borderId="0" applyFont="0"/>
    <xf numFmtId="9" fontId="23" fillId="0" borderId="0" applyFont="0" applyFill="0" applyBorder="0" applyAlignment="0" applyProtection="0"/>
    <xf numFmtId="43" fontId="23" fillId="0" borderId="0" applyFont="0" applyFill="0" applyBorder="0" applyAlignment="0" applyProtection="0"/>
    <xf numFmtId="0" fontId="8" fillId="0" borderId="0" applyFont="0"/>
    <xf numFmtId="9" fontId="8" fillId="0" borderId="0" applyFont="0" applyFill="0" applyBorder="0" applyAlignment="0" applyProtection="0"/>
    <xf numFmtId="171" fontId="16" fillId="0" borderId="0" applyFont="0" applyFill="0" applyBorder="0" applyAlignment="0" applyProtection="0"/>
    <xf numFmtId="172" fontId="16"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16" fillId="0" borderId="0"/>
    <xf numFmtId="0" fontId="16" fillId="0" borderId="0"/>
    <xf numFmtId="0" fontId="16" fillId="0" borderId="0"/>
    <xf numFmtId="0" fontId="16" fillId="0" borderId="0"/>
    <xf numFmtId="0" fontId="16" fillId="0" borderId="0"/>
    <xf numFmtId="0" fontId="8" fillId="0" borderId="0"/>
    <xf numFmtId="0" fontId="16" fillId="6" borderId="0"/>
    <xf numFmtId="173" fontId="16" fillId="0" borderId="0" applyFont="0" applyFill="0" applyBorder="0" applyAlignment="0" applyProtection="0"/>
    <xf numFmtId="174" fontId="16" fillId="0" borderId="0" applyFont="0" applyFill="0" applyBorder="0" applyAlignment="0" applyProtection="0"/>
    <xf numFmtId="0" fontId="24" fillId="0" borderId="0"/>
    <xf numFmtId="43" fontId="16" fillId="0" borderId="0" applyFont="0" applyFill="0" applyBorder="0" applyAlignment="0" applyProtection="0"/>
    <xf numFmtId="9" fontId="1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8" fillId="0" borderId="0" applyFont="0"/>
    <xf numFmtId="0" fontId="5" fillId="0" borderId="0"/>
    <xf numFmtId="0" fontId="4" fillId="0" borderId="0"/>
    <xf numFmtId="0" fontId="4" fillId="0" borderId="0"/>
    <xf numFmtId="0" fontId="18" fillId="0" borderId="0" applyBorder="0"/>
    <xf numFmtId="9" fontId="18" fillId="0" borderId="0" applyFill="0" applyBorder="0" applyAlignment="0" applyProtection="0"/>
    <xf numFmtId="0" fontId="22" fillId="5" borderId="0" applyNumberFormat="0" applyBorder="0" applyAlignment="0" applyProtection="0"/>
    <xf numFmtId="43" fontId="8" fillId="0" borderId="0" applyFont="0" applyFill="0" applyBorder="0" applyAlignment="0" applyProtection="0"/>
    <xf numFmtId="0" fontId="8" fillId="0" borderId="0" applyFont="0"/>
    <xf numFmtId="0" fontId="32" fillId="0" borderId="0" applyNumberFormat="0" applyFill="0" applyBorder="0" applyProtection="0">
      <alignment horizontal="right" vertical="center"/>
    </xf>
    <xf numFmtId="0" fontId="35" fillId="0" borderId="0" applyNumberFormat="0" applyFill="0" applyBorder="0" applyProtection="0">
      <alignment vertical="center"/>
    </xf>
    <xf numFmtId="0" fontId="36" fillId="0" borderId="0" applyNumberFormat="0" applyFill="0" applyBorder="0" applyProtection="0">
      <alignment vertical="center"/>
    </xf>
    <xf numFmtId="0" fontId="3" fillId="0" borderId="0"/>
  </cellStyleXfs>
  <cellXfs count="436">
    <xf numFmtId="0" fontId="0" fillId="0" borderId="0" xfId="0"/>
    <xf numFmtId="0" fontId="10" fillId="2" borderId="1" xfId="0" applyFont="1" applyFill="1" applyBorder="1" applyAlignment="1">
      <alignment horizontal="left"/>
    </xf>
    <xf numFmtId="0" fontId="11" fillId="2" borderId="2" xfId="0" applyFont="1" applyFill="1" applyBorder="1" applyAlignment="1"/>
    <xf numFmtId="0" fontId="11" fillId="2" borderId="3" xfId="0" applyFont="1" applyFill="1" applyBorder="1" applyAlignment="1"/>
    <xf numFmtId="0" fontId="12" fillId="0" borderId="0" xfId="0" applyFont="1"/>
    <xf numFmtId="0" fontId="11" fillId="2" borderId="4" xfId="0" applyFont="1" applyFill="1" applyBorder="1" applyAlignment="1">
      <alignment horizontal="center" vertical="center"/>
    </xf>
    <xf numFmtId="0" fontId="11" fillId="2" borderId="5" xfId="0" applyFont="1" applyFill="1" applyBorder="1" applyAlignment="1">
      <alignment horizontal="center" vertical="center"/>
    </xf>
    <xf numFmtId="0" fontId="11" fillId="2" borderId="6" xfId="0" applyFont="1" applyFill="1" applyBorder="1" applyAlignment="1">
      <alignment horizontal="center" vertical="center"/>
    </xf>
    <xf numFmtId="0" fontId="12" fillId="0" borderId="0" xfId="0" applyFont="1" applyAlignment="1">
      <alignment horizontal="center" vertical="center"/>
    </xf>
    <xf numFmtId="0" fontId="11" fillId="0" borderId="5" xfId="0" applyFont="1" applyFill="1" applyBorder="1" applyAlignment="1">
      <alignment horizontal="center" vertical="center"/>
    </xf>
    <xf numFmtId="0" fontId="11" fillId="0" borderId="5" xfId="0" applyFont="1" applyBorder="1" applyAlignment="1">
      <alignment horizontal="center" vertical="center"/>
    </xf>
    <xf numFmtId="0" fontId="11" fillId="0" borderId="7" xfId="0" applyFont="1" applyBorder="1" applyAlignment="1">
      <alignment horizontal="center" vertical="center"/>
    </xf>
    <xf numFmtId="0" fontId="11" fillId="2" borderId="4" xfId="0" applyFont="1" applyFill="1" applyBorder="1" applyAlignment="1">
      <alignment horizontal="center"/>
    </xf>
    <xf numFmtId="0" fontId="11" fillId="0" borderId="5" xfId="0" applyFont="1" applyFill="1" applyBorder="1" applyAlignment="1">
      <alignment horizontal="center"/>
    </xf>
    <xf numFmtId="0" fontId="11" fillId="0" borderId="5" xfId="0" applyFont="1" applyBorder="1"/>
    <xf numFmtId="0" fontId="11" fillId="2" borderId="5" xfId="0" applyFont="1" applyFill="1" applyBorder="1" applyAlignment="1">
      <alignment horizontal="left"/>
    </xf>
    <xf numFmtId="0" fontId="11" fillId="2" borderId="6" xfId="0" applyFont="1" applyFill="1" applyBorder="1" applyAlignment="1">
      <alignment horizontal="left"/>
    </xf>
    <xf numFmtId="0" fontId="11" fillId="0" borderId="7" xfId="0" applyFont="1" applyBorder="1"/>
    <xf numFmtId="0" fontId="10" fillId="0" borderId="4" xfId="0" applyFont="1" applyBorder="1" applyAlignment="1">
      <alignment horizontal="left"/>
    </xf>
    <xf numFmtId="3" fontId="10" fillId="0" borderId="5" xfId="0" applyNumberFormat="1" applyFont="1" applyBorder="1" applyAlignment="1">
      <alignment horizontal="center" vertical="center"/>
    </xf>
    <xf numFmtId="167" fontId="10" fillId="0" borderId="5" xfId="0" applyNumberFormat="1" applyFont="1" applyBorder="1" applyAlignment="1">
      <alignment horizontal="center" vertical="center"/>
    </xf>
    <xf numFmtId="3" fontId="10" fillId="0" borderId="6" xfId="0" applyNumberFormat="1" applyFont="1" applyBorder="1" applyAlignment="1">
      <alignment horizontal="center" vertical="center"/>
    </xf>
    <xf numFmtId="4" fontId="10" fillId="0" borderId="7" xfId="0" applyNumberFormat="1" applyFont="1" applyBorder="1" applyAlignment="1">
      <alignment horizontal="right"/>
    </xf>
    <xf numFmtId="4" fontId="10" fillId="0" borderId="5" xfId="0" applyNumberFormat="1" applyFont="1" applyBorder="1" applyAlignment="1">
      <alignment horizontal="right"/>
    </xf>
    <xf numFmtId="167" fontId="10" fillId="0" borderId="5" xfId="0" applyNumberFormat="1" applyFont="1" applyBorder="1" applyAlignment="1">
      <alignment horizontal="right"/>
    </xf>
    <xf numFmtId="4" fontId="10" fillId="0" borderId="5" xfId="0" applyNumberFormat="1" applyFont="1" applyFill="1" applyBorder="1" applyAlignment="1">
      <alignment horizontal="right"/>
    </xf>
    <xf numFmtId="167" fontId="10" fillId="0" borderId="5" xfId="0" applyNumberFormat="1" applyFont="1" applyFill="1" applyBorder="1" applyAlignment="1">
      <alignment horizontal="right"/>
    </xf>
    <xf numFmtId="2" fontId="10" fillId="0" borderId="5" xfId="0" applyNumberFormat="1" applyFont="1" applyBorder="1" applyAlignment="1">
      <alignment horizontal="right"/>
    </xf>
    <xf numFmtId="165" fontId="10" fillId="0" borderId="5" xfId="0" applyNumberFormat="1" applyFont="1" applyBorder="1" applyAlignment="1">
      <alignment horizontal="right"/>
    </xf>
    <xf numFmtId="2" fontId="10" fillId="0" borderId="5" xfId="0" applyNumberFormat="1" applyFont="1" applyBorder="1"/>
    <xf numFmtId="2" fontId="10" fillId="0" borderId="6" xfId="0" applyNumberFormat="1" applyFont="1" applyBorder="1"/>
    <xf numFmtId="167" fontId="10" fillId="0" borderId="6" xfId="0" applyNumberFormat="1" applyFont="1" applyBorder="1" applyAlignment="1">
      <alignment horizontal="center" vertical="center"/>
    </xf>
    <xf numFmtId="0" fontId="14" fillId="0" borderId="4" xfId="0" applyFont="1" applyBorder="1"/>
    <xf numFmtId="165" fontId="14" fillId="0" borderId="5" xfId="0" applyNumberFormat="1" applyFont="1" applyBorder="1" applyAlignment="1">
      <alignment horizontal="center" vertical="center"/>
    </xf>
    <xf numFmtId="165" fontId="14" fillId="0" borderId="6" xfId="0" applyNumberFormat="1" applyFont="1" applyBorder="1" applyAlignment="1">
      <alignment horizontal="center" vertical="center"/>
    </xf>
    <xf numFmtId="165" fontId="14" fillId="0" borderId="7" xfId="0" applyNumberFormat="1" applyFont="1" applyBorder="1" applyAlignment="1">
      <alignment horizontal="right"/>
    </xf>
    <xf numFmtId="165" fontId="14" fillId="0" borderId="5" xfId="0" applyNumberFormat="1" applyFont="1" applyBorder="1" applyAlignment="1">
      <alignment horizontal="right"/>
    </xf>
    <xf numFmtId="165" fontId="14" fillId="0" borderId="5" xfId="4" applyNumberFormat="1" applyFont="1" applyFill="1" applyBorder="1" applyAlignment="1">
      <alignment horizontal="right"/>
    </xf>
    <xf numFmtId="165" fontId="0" fillId="0" borderId="5" xfId="0" applyNumberFormat="1" applyBorder="1"/>
    <xf numFmtId="165" fontId="0" fillId="0" borderId="6" xfId="0" applyNumberFormat="1" applyBorder="1"/>
    <xf numFmtId="0" fontId="15" fillId="0" borderId="8" xfId="0" applyFont="1" applyBorder="1" applyAlignment="1">
      <alignment horizontal="left"/>
    </xf>
    <xf numFmtId="165" fontId="15" fillId="0" borderId="9" xfId="0" applyNumberFormat="1" applyFont="1" applyBorder="1"/>
    <xf numFmtId="165" fontId="15" fillId="0" borderId="9" xfId="0" applyNumberFormat="1" applyFont="1" applyBorder="1" applyAlignment="1">
      <alignment horizontal="center" vertical="center"/>
    </xf>
    <xf numFmtId="165" fontId="15" fillId="0" borderId="10" xfId="0" applyNumberFormat="1" applyFont="1" applyBorder="1" applyAlignment="1">
      <alignment horizontal="center" vertical="center"/>
    </xf>
    <xf numFmtId="165" fontId="15" fillId="0" borderId="11" xfId="0" applyNumberFormat="1" applyFont="1" applyBorder="1"/>
    <xf numFmtId="165" fontId="15" fillId="0" borderId="10" xfId="0" applyNumberFormat="1" applyFont="1" applyBorder="1"/>
    <xf numFmtId="0" fontId="15" fillId="0" borderId="0" xfId="0" applyFont="1"/>
    <xf numFmtId="0" fontId="14" fillId="0" borderId="0" xfId="0" applyFont="1"/>
    <xf numFmtId="165" fontId="14" fillId="0" borderId="0" xfId="0" applyNumberFormat="1" applyFont="1" applyAlignment="1">
      <alignment horizontal="right"/>
    </xf>
    <xf numFmtId="165" fontId="0" fillId="0" borderId="0" xfId="0" applyNumberFormat="1"/>
    <xf numFmtId="0" fontId="10" fillId="3" borderId="4" xfId="0" applyFont="1" applyFill="1" applyBorder="1" applyAlignment="1">
      <alignment horizontal="left"/>
    </xf>
    <xf numFmtId="3" fontId="10" fillId="3" borderId="5" xfId="0" applyNumberFormat="1" applyFont="1" applyFill="1" applyBorder="1" applyAlignment="1">
      <alignment horizontal="center" vertical="center"/>
    </xf>
    <xf numFmtId="167" fontId="10" fillId="3" borderId="5" xfId="0" applyNumberFormat="1" applyFont="1" applyFill="1" applyBorder="1" applyAlignment="1">
      <alignment horizontal="center" vertical="center"/>
    </xf>
    <xf numFmtId="167" fontId="10" fillId="3" borderId="6" xfId="0" applyNumberFormat="1" applyFont="1" applyFill="1" applyBorder="1" applyAlignment="1">
      <alignment horizontal="center" vertical="center"/>
    </xf>
    <xf numFmtId="0" fontId="26" fillId="0" borderId="0" xfId="15" applyFont="1" applyBorder="1" applyAlignment="1">
      <alignment horizontal="center"/>
    </xf>
    <xf numFmtId="2" fontId="26" fillId="0" borderId="0" xfId="15" applyNumberFormat="1" applyFont="1" applyBorder="1" applyAlignment="1">
      <alignment horizontal="right"/>
    </xf>
    <xf numFmtId="1" fontId="26" fillId="0" borderId="0" xfId="15" applyNumberFormat="1" applyFont="1" applyBorder="1" applyAlignment="1">
      <alignment horizontal="center"/>
    </xf>
    <xf numFmtId="1" fontId="26" fillId="0" borderId="0" xfId="15" applyNumberFormat="1" applyFont="1" applyFill="1" applyBorder="1" applyAlignment="1">
      <alignment horizontal="center"/>
    </xf>
    <xf numFmtId="164" fontId="26" fillId="0" borderId="0" xfId="15" applyNumberFormat="1" applyFont="1" applyBorder="1" applyAlignment="1">
      <alignment horizontal="right"/>
    </xf>
    <xf numFmtId="0" fontId="26" fillId="0" borderId="0" xfId="15" applyFont="1" applyBorder="1"/>
    <xf numFmtId="0" fontId="25" fillId="0" borderId="0" xfId="15" applyFont="1" applyBorder="1" applyAlignment="1">
      <alignment horizontal="center"/>
    </xf>
    <xf numFmtId="0" fontId="25" fillId="0" borderId="0" xfId="15" applyFont="1" applyBorder="1" applyAlignment="1">
      <alignment horizontal="left"/>
    </xf>
    <xf numFmtId="0" fontId="25" fillId="0" borderId="0" xfId="15" quotePrefix="1" applyFont="1" applyBorder="1" applyAlignment="1">
      <alignment horizontal="center"/>
    </xf>
    <xf numFmtId="0" fontId="26" fillId="0" borderId="0" xfId="15" quotePrefix="1" applyFont="1" applyBorder="1" applyAlignment="1">
      <alignment horizontal="left"/>
    </xf>
    <xf numFmtId="0" fontId="26" fillId="0" borderId="0" xfId="15" quotePrefix="1" applyFont="1" applyBorder="1" applyAlignment="1">
      <alignment horizontal="center"/>
    </xf>
    <xf numFmtId="0" fontId="26" fillId="0" borderId="22" xfId="10" applyFont="1" applyFill="1" applyBorder="1" applyAlignment="1">
      <alignment wrapText="1"/>
    </xf>
    <xf numFmtId="0" fontId="26" fillId="0" borderId="0" xfId="10" applyFont="1" applyFill="1" applyBorder="1" applyAlignment="1">
      <alignment horizontal="left"/>
    </xf>
    <xf numFmtId="0" fontId="26" fillId="0" borderId="0" xfId="10" applyFont="1" applyFill="1" applyBorder="1" applyAlignment="1">
      <alignment horizontal="center"/>
    </xf>
    <xf numFmtId="2" fontId="26" fillId="0" borderId="0" xfId="10" applyNumberFormat="1" applyFont="1" applyFill="1" applyBorder="1" applyAlignment="1">
      <alignment horizontal="right"/>
    </xf>
    <xf numFmtId="1" fontId="26" fillId="0" borderId="0" xfId="10" applyNumberFormat="1" applyFont="1" applyFill="1" applyBorder="1" applyAlignment="1">
      <alignment horizontal="center"/>
    </xf>
    <xf numFmtId="0" fontId="26" fillId="0" borderId="0" xfId="10" applyFont="1" applyFill="1" applyBorder="1"/>
    <xf numFmtId="164" fontId="26" fillId="0" borderId="0" xfId="10" applyNumberFormat="1" applyFont="1" applyFill="1" applyBorder="1" applyAlignment="1">
      <alignment horizontal="right"/>
    </xf>
    <xf numFmtId="0" fontId="26" fillId="0" borderId="0" xfId="10" applyFont="1" applyFill="1" applyBorder="1" applyAlignment="1">
      <alignment horizontal="center" wrapText="1"/>
    </xf>
    <xf numFmtId="11" fontId="26" fillId="0" borderId="0" xfId="10" applyNumberFormat="1" applyFont="1" applyFill="1" applyBorder="1" applyAlignment="1">
      <alignment horizontal="center" wrapText="1"/>
    </xf>
    <xf numFmtId="0" fontId="26" fillId="0" borderId="0" xfId="15" applyFont="1" applyBorder="1" applyAlignment="1">
      <alignment horizontal="center" wrapText="1"/>
    </xf>
    <xf numFmtId="0" fontId="25" fillId="0" borderId="0" xfId="15" applyFont="1" applyBorder="1" applyAlignment="1">
      <alignment horizontal="center" wrapText="1"/>
    </xf>
    <xf numFmtId="0" fontId="25" fillId="0" borderId="0" xfId="15" quotePrefix="1" applyFont="1" applyBorder="1" applyAlignment="1">
      <alignment horizontal="center" wrapText="1"/>
    </xf>
    <xf numFmtId="0" fontId="26" fillId="0" borderId="0" xfId="15" quotePrefix="1" applyFont="1" applyBorder="1" applyAlignment="1">
      <alignment horizontal="center" wrapText="1"/>
    </xf>
    <xf numFmtId="0" fontId="26" fillId="0" borderId="22" xfId="10" applyFont="1" applyFill="1" applyBorder="1" applyAlignment="1">
      <alignment horizontal="center" wrapText="1"/>
    </xf>
    <xf numFmtId="2" fontId="26" fillId="0" borderId="0" xfId="10" applyNumberFormat="1" applyFont="1" applyFill="1" applyBorder="1" applyAlignment="1">
      <alignment horizontal="center" wrapText="1"/>
    </xf>
    <xf numFmtId="2" fontId="25" fillId="0" borderId="0" xfId="15" quotePrefix="1" applyNumberFormat="1" applyFont="1" applyBorder="1" applyAlignment="1">
      <alignment horizontal="center" wrapText="1"/>
    </xf>
    <xf numFmtId="2" fontId="26" fillId="0" borderId="0" xfId="15" applyNumberFormat="1" applyFont="1" applyBorder="1" applyAlignment="1">
      <alignment horizontal="center" wrapText="1"/>
    </xf>
    <xf numFmtId="0" fontId="26" fillId="0" borderId="0" xfId="0" applyFont="1"/>
    <xf numFmtId="0" fontId="26" fillId="0" borderId="0" xfId="0" applyFont="1" applyAlignment="1">
      <alignment wrapText="1"/>
    </xf>
    <xf numFmtId="0" fontId="26" fillId="0" borderId="4" xfId="0" applyFont="1" applyBorder="1" applyAlignment="1">
      <alignment horizontal="right" wrapText="1"/>
    </xf>
    <xf numFmtId="0" fontId="26" fillId="0" borderId="5" xfId="0" applyFont="1" applyBorder="1" applyAlignment="1">
      <alignment wrapText="1"/>
    </xf>
    <xf numFmtId="0" fontId="26" fillId="0" borderId="6" xfId="0" applyFont="1" applyBorder="1" applyAlignment="1">
      <alignment wrapText="1"/>
    </xf>
    <xf numFmtId="0" fontId="26" fillId="0" borderId="7" xfId="0" applyFont="1" applyBorder="1" applyAlignment="1">
      <alignment horizontal="right" wrapText="1"/>
    </xf>
    <xf numFmtId="0" fontId="26" fillId="0" borderId="14" xfId="0" applyFont="1" applyBorder="1" applyAlignment="1">
      <alignment wrapText="1"/>
    </xf>
    <xf numFmtId="0" fontId="26" fillId="0" borderId="35" xfId="0" applyFont="1" applyBorder="1" applyAlignment="1">
      <alignment wrapText="1"/>
    </xf>
    <xf numFmtId="49" fontId="26" fillId="0" borderId="4" xfId="0" applyNumberFormat="1" applyFont="1" applyFill="1" applyBorder="1" applyAlignment="1" applyProtection="1"/>
    <xf numFmtId="49" fontId="26" fillId="0" borderId="5" xfId="0" applyNumberFormat="1" applyFont="1" applyFill="1" applyBorder="1" applyAlignment="1" applyProtection="1"/>
    <xf numFmtId="49" fontId="26" fillId="0" borderId="6" xfId="0" applyNumberFormat="1" applyFont="1" applyFill="1" applyBorder="1" applyAlignment="1" applyProtection="1"/>
    <xf numFmtId="164" fontId="26" fillId="4" borderId="4" xfId="0" applyNumberFormat="1" applyFont="1" applyFill="1" applyBorder="1"/>
    <xf numFmtId="49" fontId="26" fillId="0" borderId="6" xfId="0" applyNumberFormat="1" applyFont="1" applyFill="1" applyBorder="1" applyAlignment="1" applyProtection="1">
      <alignment wrapText="1"/>
    </xf>
    <xf numFmtId="0" fontId="26" fillId="7" borderId="7" xfId="0" applyFont="1" applyFill="1" applyBorder="1"/>
    <xf numFmtId="0" fontId="26" fillId="0" borderId="5" xfId="0" applyFont="1" applyBorder="1"/>
    <xf numFmtId="49" fontId="26" fillId="0" borderId="28" xfId="0" applyNumberFormat="1" applyFont="1" applyFill="1" applyBorder="1" applyAlignment="1" applyProtection="1"/>
    <xf numFmtId="49" fontId="26" fillId="0" borderId="0" xfId="0" applyNumberFormat="1" applyFont="1" applyFill="1" applyBorder="1" applyAlignment="1" applyProtection="1"/>
    <xf numFmtId="49" fontId="26" fillId="0" borderId="32" xfId="0" applyNumberFormat="1" applyFont="1" applyFill="1" applyBorder="1" applyAlignment="1" applyProtection="1"/>
    <xf numFmtId="49" fontId="26" fillId="0" borderId="30" xfId="0" applyNumberFormat="1" applyFont="1" applyFill="1" applyBorder="1" applyAlignment="1" applyProtection="1"/>
    <xf numFmtId="0" fontId="26" fillId="0" borderId="9" xfId="0" applyFont="1" applyBorder="1"/>
    <xf numFmtId="0" fontId="26" fillId="0" borderId="10" xfId="0" applyFont="1" applyBorder="1" applyAlignment="1">
      <alignment wrapText="1"/>
    </xf>
    <xf numFmtId="49" fontId="10" fillId="0" borderId="0" xfId="0" applyNumberFormat="1" applyFont="1" applyFill="1" applyBorder="1" applyAlignment="1" applyProtection="1"/>
    <xf numFmtId="0" fontId="27" fillId="0" borderId="0" xfId="0" applyNumberFormat="1" applyFont="1" applyFill="1" applyBorder="1" applyAlignment="1" applyProtection="1"/>
    <xf numFmtId="49" fontId="27" fillId="0" borderId="0" xfId="0" applyNumberFormat="1" applyFont="1" applyFill="1" applyBorder="1" applyAlignment="1" applyProtection="1"/>
    <xf numFmtId="49" fontId="27" fillId="0" borderId="0" xfId="0" applyNumberFormat="1" applyFont="1" applyFill="1" applyBorder="1" applyAlignment="1" applyProtection="1">
      <alignment wrapText="1"/>
    </xf>
    <xf numFmtId="165" fontId="27" fillId="0" borderId="0" xfId="0" applyNumberFormat="1" applyFont="1" applyFill="1" applyBorder="1" applyAlignment="1" applyProtection="1"/>
    <xf numFmtId="165" fontId="27" fillId="0" borderId="0" xfId="0" applyNumberFormat="1" applyFont="1" applyFill="1" applyBorder="1" applyAlignment="1" applyProtection="1">
      <alignment wrapText="1"/>
    </xf>
    <xf numFmtId="49" fontId="10" fillId="0" borderId="12" xfId="0" applyNumberFormat="1" applyFont="1" applyFill="1" applyBorder="1" applyAlignment="1" applyProtection="1"/>
    <xf numFmtId="0" fontId="26" fillId="0" borderId="12" xfId="0" applyFont="1" applyBorder="1"/>
    <xf numFmtId="49" fontId="10" fillId="0" borderId="12" xfId="0" applyNumberFormat="1" applyFont="1" applyFill="1" applyBorder="1" applyAlignment="1" applyProtection="1">
      <alignment wrapText="1"/>
    </xf>
    <xf numFmtId="49" fontId="10" fillId="0" borderId="13" xfId="0" applyNumberFormat="1" applyFont="1" applyFill="1" applyBorder="1" applyAlignment="1" applyProtection="1"/>
    <xf numFmtId="49" fontId="10" fillId="0" borderId="28" xfId="0" applyNumberFormat="1" applyFont="1" applyFill="1" applyBorder="1" applyAlignment="1" applyProtection="1"/>
    <xf numFmtId="0" fontId="26" fillId="0" borderId="0" xfId="0" applyFont="1" applyBorder="1"/>
    <xf numFmtId="49" fontId="10" fillId="0" borderId="32" xfId="0" applyNumberFormat="1" applyFont="1" applyFill="1" applyBorder="1" applyAlignment="1" applyProtection="1"/>
    <xf numFmtId="49" fontId="10" fillId="0" borderId="30" xfId="0" applyNumberFormat="1" applyFont="1" applyFill="1" applyBorder="1" applyAlignment="1" applyProtection="1"/>
    <xf numFmtId="0" fontId="26" fillId="0" borderId="30" xfId="0" applyFont="1" applyBorder="1"/>
    <xf numFmtId="0" fontId="26" fillId="0" borderId="28" xfId="0" applyFont="1" applyBorder="1"/>
    <xf numFmtId="0" fontId="29" fillId="0" borderId="16" xfId="0" applyFont="1" applyBorder="1" applyAlignment="1">
      <alignment wrapText="1"/>
    </xf>
    <xf numFmtId="0" fontId="29" fillId="0" borderId="25" xfId="0" applyFont="1" applyBorder="1" applyAlignment="1">
      <alignment wrapText="1"/>
    </xf>
    <xf numFmtId="0" fontId="26" fillId="0" borderId="32" xfId="0" applyFont="1" applyBorder="1"/>
    <xf numFmtId="0" fontId="26" fillId="0" borderId="2" xfId="0" applyFont="1" applyBorder="1"/>
    <xf numFmtId="0" fontId="26" fillId="0" borderId="3" xfId="0" applyFont="1" applyBorder="1" applyAlignment="1">
      <alignment wrapText="1"/>
    </xf>
    <xf numFmtId="0" fontId="26" fillId="0" borderId="4" xfId="0" applyFont="1" applyBorder="1"/>
    <xf numFmtId="0" fontId="26" fillId="4" borderId="5" xfId="0" applyFont="1" applyFill="1" applyBorder="1"/>
    <xf numFmtId="0" fontId="16" fillId="7" borderId="5" xfId="0" applyNumberFormat="1" applyFont="1" applyFill="1" applyBorder="1" applyAlignment="1" applyProtection="1"/>
    <xf numFmtId="49" fontId="16" fillId="0" borderId="5" xfId="0" applyNumberFormat="1" applyFont="1" applyFill="1" applyBorder="1" applyAlignment="1" applyProtection="1">
      <alignment wrapText="1"/>
    </xf>
    <xf numFmtId="2" fontId="26" fillId="4" borderId="9" xfId="0" applyNumberFormat="1" applyFont="1" applyFill="1" applyBorder="1"/>
    <xf numFmtId="0" fontId="26" fillId="0" borderId="9" xfId="0" applyFont="1" applyBorder="1" applyAlignment="1">
      <alignment wrapText="1"/>
    </xf>
    <xf numFmtId="0" fontId="16" fillId="7" borderId="9" xfId="0" applyNumberFormat="1" applyFont="1" applyFill="1" applyBorder="1" applyAlignment="1" applyProtection="1"/>
    <xf numFmtId="49" fontId="16" fillId="0" borderId="9" xfId="0" applyNumberFormat="1" applyFont="1" applyFill="1" applyBorder="1" applyAlignment="1" applyProtection="1">
      <alignment wrapText="1"/>
    </xf>
    <xf numFmtId="164" fontId="26" fillId="0" borderId="5" xfId="0" applyNumberFormat="1" applyFont="1" applyBorder="1"/>
    <xf numFmtId="164" fontId="26" fillId="0" borderId="9" xfId="0" applyNumberFormat="1" applyFont="1" applyBorder="1"/>
    <xf numFmtId="0" fontId="26" fillId="0" borderId="39" xfId="0" applyFont="1" applyBorder="1"/>
    <xf numFmtId="0" fontId="26" fillId="0" borderId="21" xfId="0" applyFont="1" applyBorder="1"/>
    <xf numFmtId="0" fontId="26" fillId="0" borderId="40" xfId="0" applyFont="1" applyBorder="1"/>
    <xf numFmtId="49" fontId="10" fillId="0" borderId="5" xfId="0" applyNumberFormat="1" applyFont="1" applyFill="1" applyBorder="1" applyAlignment="1" applyProtection="1"/>
    <xf numFmtId="0" fontId="10" fillId="0" borderId="5" xfId="0" applyNumberFormat="1" applyFont="1" applyFill="1" applyBorder="1" applyAlignment="1" applyProtection="1"/>
    <xf numFmtId="49" fontId="10" fillId="0" borderId="6" xfId="0" applyNumberFormat="1" applyFont="1" applyFill="1" applyBorder="1" applyAlignment="1" applyProtection="1">
      <alignment wrapText="1"/>
    </xf>
    <xf numFmtId="49" fontId="10" fillId="0" borderId="9" xfId="0" applyNumberFormat="1" applyFont="1" applyFill="1" applyBorder="1" applyAlignment="1" applyProtection="1"/>
    <xf numFmtId="49" fontId="10" fillId="0" borderId="10" xfId="0" applyNumberFormat="1" applyFont="1" applyFill="1" applyBorder="1" applyAlignment="1" applyProtection="1">
      <alignment wrapText="1"/>
    </xf>
    <xf numFmtId="49" fontId="10" fillId="0" borderId="17" xfId="0" applyNumberFormat="1" applyFont="1" applyFill="1" applyBorder="1" applyAlignment="1" applyProtection="1"/>
    <xf numFmtId="0" fontId="26" fillId="0" borderId="17" xfId="0" applyFont="1" applyBorder="1"/>
    <xf numFmtId="49" fontId="10" fillId="0" borderId="3" xfId="0" applyNumberFormat="1" applyFont="1" applyFill="1" applyBorder="1" applyAlignment="1" applyProtection="1"/>
    <xf numFmtId="2" fontId="26" fillId="0" borderId="5" xfId="0" applyNumberFormat="1" applyFont="1" applyFill="1" applyBorder="1"/>
    <xf numFmtId="49" fontId="10" fillId="0" borderId="5" xfId="0" applyNumberFormat="1" applyFont="1" applyFill="1" applyBorder="1" applyAlignment="1" applyProtection="1">
      <alignment wrapText="1"/>
    </xf>
    <xf numFmtId="49" fontId="10" fillId="0" borderId="6" xfId="0" applyNumberFormat="1" applyFont="1" applyFill="1" applyBorder="1" applyAlignment="1" applyProtection="1"/>
    <xf numFmtId="165" fontId="26" fillId="0" borderId="5" xfId="0" applyNumberFormat="1" applyFont="1" applyFill="1" applyBorder="1"/>
    <xf numFmtId="166" fontId="26" fillId="0" borderId="5" xfId="0" applyNumberFormat="1" applyFont="1" applyFill="1" applyBorder="1"/>
    <xf numFmtId="0" fontId="26" fillId="0" borderId="5" xfId="0" applyFont="1" applyFill="1" applyBorder="1"/>
    <xf numFmtId="3" fontId="26" fillId="0" borderId="5" xfId="0" applyNumberFormat="1" applyFont="1" applyFill="1" applyBorder="1"/>
    <xf numFmtId="3" fontId="26" fillId="4" borderId="5" xfId="0" applyNumberFormat="1" applyFont="1" applyFill="1" applyBorder="1" applyAlignment="1">
      <alignment horizontal="right"/>
    </xf>
    <xf numFmtId="0" fontId="10" fillId="7" borderId="5" xfId="0" applyNumberFormat="1" applyFont="1" applyFill="1" applyBorder="1" applyAlignment="1" applyProtection="1"/>
    <xf numFmtId="3" fontId="26" fillId="0" borderId="5" xfId="0" applyNumberFormat="1" applyFont="1" applyBorder="1"/>
    <xf numFmtId="2" fontId="26" fillId="4" borderId="5" xfId="0" applyNumberFormat="1" applyFont="1" applyFill="1" applyBorder="1"/>
    <xf numFmtId="0" fontId="10" fillId="7" borderId="9" xfId="0" applyNumberFormat="1" applyFont="1" applyFill="1" applyBorder="1" applyAlignment="1" applyProtection="1"/>
    <xf numFmtId="49" fontId="10" fillId="0" borderId="9" xfId="0" applyNumberFormat="1" applyFont="1" applyFill="1" applyBorder="1" applyAlignment="1" applyProtection="1">
      <alignment wrapText="1"/>
    </xf>
    <xf numFmtId="2" fontId="26" fillId="4" borderId="12" xfId="0" applyNumberFormat="1" applyFont="1" applyFill="1" applyBorder="1"/>
    <xf numFmtId="0" fontId="10" fillId="7" borderId="12" xfId="0" applyNumberFormat="1" applyFont="1" applyFill="1" applyBorder="1" applyAlignment="1" applyProtection="1"/>
    <xf numFmtId="0" fontId="26" fillId="7" borderId="5" xfId="0" applyFont="1" applyFill="1" applyBorder="1"/>
    <xf numFmtId="1" fontId="26" fillId="4" borderId="5" xfId="0" applyNumberFormat="1" applyFont="1" applyFill="1" applyBorder="1"/>
    <xf numFmtId="49" fontId="10" fillId="0" borderId="2" xfId="0" applyNumberFormat="1" applyFont="1" applyFill="1" applyBorder="1" applyAlignment="1" applyProtection="1"/>
    <xf numFmtId="2" fontId="26" fillId="0" borderId="5" xfId="0" applyNumberFormat="1" applyFont="1" applyBorder="1"/>
    <xf numFmtId="49" fontId="26" fillId="0" borderId="5" xfId="0" applyNumberFormat="1" applyFont="1" applyFill="1" applyBorder="1" applyAlignment="1" applyProtection="1">
      <alignment wrapText="1"/>
    </xf>
    <xf numFmtId="166" fontId="26" fillId="0" borderId="5" xfId="0" applyNumberFormat="1" applyFont="1" applyBorder="1"/>
    <xf numFmtId="164" fontId="26" fillId="4" borderId="5" xfId="0" applyNumberFormat="1" applyFont="1" applyFill="1" applyBorder="1"/>
    <xf numFmtId="165" fontId="26" fillId="4" borderId="5" xfId="0" applyNumberFormat="1" applyFont="1" applyFill="1" applyBorder="1"/>
    <xf numFmtId="49" fontId="26" fillId="0" borderId="9" xfId="0" applyNumberFormat="1" applyFont="1" applyFill="1" applyBorder="1" applyAlignment="1" applyProtection="1"/>
    <xf numFmtId="164" fontId="26" fillId="4" borderId="9" xfId="0" applyNumberFormat="1" applyFont="1" applyFill="1" applyBorder="1"/>
    <xf numFmtId="0" fontId="26" fillId="7" borderId="9" xfId="0" applyFont="1" applyFill="1" applyBorder="1"/>
    <xf numFmtId="49" fontId="26" fillId="0" borderId="9" xfId="0" applyNumberFormat="1" applyFont="1" applyFill="1" applyBorder="1" applyAlignment="1" applyProtection="1">
      <alignment wrapText="1"/>
    </xf>
    <xf numFmtId="49" fontId="10" fillId="0" borderId="19" xfId="0" applyNumberFormat="1" applyFont="1" applyFill="1" applyBorder="1" applyAlignment="1" applyProtection="1">
      <alignment wrapText="1"/>
    </xf>
    <xf numFmtId="49" fontId="10" fillId="0" borderId="24" xfId="0" applyNumberFormat="1" applyFont="1" applyFill="1" applyBorder="1" applyAlignment="1" applyProtection="1">
      <alignment wrapText="1"/>
    </xf>
    <xf numFmtId="0" fontId="26" fillId="0" borderId="19" xfId="0" applyFont="1" applyBorder="1" applyAlignment="1">
      <alignment wrapText="1"/>
    </xf>
    <xf numFmtId="49" fontId="26" fillId="0" borderId="19" xfId="0" applyNumberFormat="1" applyFont="1" applyFill="1" applyBorder="1" applyAlignment="1" applyProtection="1">
      <alignment wrapText="1"/>
    </xf>
    <xf numFmtId="0" fontId="26" fillId="0" borderId="6" xfId="0" applyFont="1" applyBorder="1" applyAlignment="1">
      <alignment horizontal="center" wrapText="1"/>
    </xf>
    <xf numFmtId="0" fontId="28" fillId="0" borderId="0" xfId="0" applyFont="1"/>
    <xf numFmtId="0" fontId="28" fillId="0" borderId="36" xfId="0" applyFont="1" applyBorder="1"/>
    <xf numFmtId="0" fontId="28" fillId="0" borderId="37" xfId="0" applyFont="1" applyBorder="1"/>
    <xf numFmtId="0" fontId="28" fillId="0" borderId="38" xfId="0" applyFont="1" applyBorder="1"/>
    <xf numFmtId="0" fontId="28" fillId="0" borderId="26" xfId="0" applyFont="1" applyBorder="1" applyAlignment="1">
      <alignment wrapText="1"/>
    </xf>
    <xf numFmtId="0" fontId="28" fillId="0" borderId="20" xfId="0" applyFont="1" applyBorder="1" applyAlignment="1">
      <alignment wrapText="1"/>
    </xf>
    <xf numFmtId="0" fontId="28" fillId="0" borderId="27" xfId="0" applyFont="1" applyBorder="1" applyAlignment="1">
      <alignment wrapText="1"/>
    </xf>
    <xf numFmtId="0" fontId="28" fillId="0" borderId="4" xfId="0" applyFont="1" applyBorder="1" applyAlignment="1">
      <alignment horizontal="right" wrapText="1"/>
    </xf>
    <xf numFmtId="0" fontId="28" fillId="0" borderId="5" xfId="0" applyFont="1" applyBorder="1" applyAlignment="1">
      <alignment wrapText="1"/>
    </xf>
    <xf numFmtId="0" fontId="28" fillId="0" borderId="6" xfId="0" applyFont="1" applyBorder="1" applyAlignment="1">
      <alignment wrapText="1"/>
    </xf>
    <xf numFmtId="0" fontId="28" fillId="0" borderId="7" xfId="0" applyFont="1" applyBorder="1" applyAlignment="1">
      <alignment horizontal="right" wrapText="1"/>
    </xf>
    <xf numFmtId="0" fontId="28" fillId="0" borderId="19" xfId="0" applyFont="1" applyBorder="1" applyAlignment="1">
      <alignment wrapText="1"/>
    </xf>
    <xf numFmtId="168" fontId="26" fillId="0" borderId="0" xfId="10" applyNumberFormat="1" applyFont="1" applyFill="1" applyBorder="1" applyAlignment="1">
      <alignment horizontal="center"/>
    </xf>
    <xf numFmtId="165" fontId="26" fillId="0" borderId="0" xfId="10" applyNumberFormat="1" applyFont="1" applyFill="1" applyBorder="1" applyAlignment="1">
      <alignment horizontal="center" wrapText="1"/>
    </xf>
    <xf numFmtId="1" fontId="26" fillId="0" borderId="0" xfId="10" applyNumberFormat="1" applyFont="1" applyFill="1" applyBorder="1" applyAlignment="1">
      <alignment horizontal="center" wrapText="1"/>
    </xf>
    <xf numFmtId="2" fontId="26" fillId="0" borderId="0" xfId="10" applyNumberFormat="1" applyFont="1" applyFill="1" applyBorder="1" applyAlignment="1">
      <alignment horizontal="center" vertical="center" wrapText="1"/>
    </xf>
    <xf numFmtId="0" fontId="30" fillId="0" borderId="0" xfId="15" applyFont="1" applyBorder="1"/>
    <xf numFmtId="164" fontId="26" fillId="0" borderId="0" xfId="10" applyNumberFormat="1" applyFont="1" applyFill="1" applyBorder="1" applyAlignment="1">
      <alignment horizontal="center" wrapText="1"/>
    </xf>
    <xf numFmtId="0" fontId="31" fillId="0" borderId="0" xfId="0" applyFont="1"/>
    <xf numFmtId="3" fontId="26" fillId="0" borderId="0" xfId="4" applyNumberFormat="1" applyFont="1" applyFill="1" applyBorder="1" applyAlignment="1">
      <alignment horizontal="center" vertical="center"/>
    </xf>
    <xf numFmtId="11" fontId="26" fillId="0" borderId="0" xfId="4" applyNumberFormat="1" applyFont="1" applyFill="1" applyBorder="1" applyAlignment="1">
      <alignment horizontal="center" vertical="center"/>
    </xf>
    <xf numFmtId="0" fontId="26" fillId="0" borderId="0" xfId="0" applyFont="1" applyAlignment="1">
      <alignment vertical="center"/>
    </xf>
    <xf numFmtId="0" fontId="26" fillId="0" borderId="0" xfId="10" applyFont="1" applyFill="1" applyBorder="1" applyAlignment="1">
      <alignment vertical="center"/>
    </xf>
    <xf numFmtId="0" fontId="26" fillId="0" borderId="0" xfId="0" applyFont="1" applyFill="1" applyAlignment="1">
      <alignment vertical="center"/>
    </xf>
    <xf numFmtId="0" fontId="31" fillId="0" borderId="0" xfId="22" applyFont="1"/>
    <xf numFmtId="0" fontId="26" fillId="0" borderId="0" xfId="22" applyFont="1"/>
    <xf numFmtId="0" fontId="37" fillId="0" borderId="0" xfId="22" applyFont="1" applyAlignment="1">
      <alignment horizontal="right" vertical="center"/>
    </xf>
    <xf numFmtId="0" fontId="36" fillId="0" borderId="0" xfId="22" applyFont="1"/>
    <xf numFmtId="0" fontId="2" fillId="0" borderId="0" xfId="22" applyFont="1"/>
    <xf numFmtId="0" fontId="36" fillId="0" borderId="0" xfId="22" applyFont="1" applyAlignment="1">
      <alignment vertical="center"/>
    </xf>
    <xf numFmtId="0" fontId="2" fillId="0" borderId="0" xfId="22" applyFont="1" applyAlignment="1">
      <alignment vertical="center"/>
    </xf>
    <xf numFmtId="0" fontId="26" fillId="0" borderId="0" xfId="22" applyFont="1" applyAlignment="1">
      <alignment horizontal="center"/>
    </xf>
    <xf numFmtId="0" fontId="31" fillId="0" borderId="0" xfId="22" applyFont="1" applyAlignment="1">
      <alignment horizontal="right"/>
    </xf>
    <xf numFmtId="0" fontId="26" fillId="0" borderId="0" xfId="22" applyFont="1" applyAlignment="1">
      <alignment horizontal="right"/>
    </xf>
    <xf numFmtId="0" fontId="26" fillId="0" borderId="0" xfId="0" applyFont="1" applyAlignment="1">
      <alignment horizontal="right"/>
    </xf>
    <xf numFmtId="0" fontId="22" fillId="9" borderId="0" xfId="57" applyFont="1" applyFill="1" applyBorder="1">
      <alignment vertical="center"/>
    </xf>
    <xf numFmtId="0" fontId="39" fillId="0" borderId="0" xfId="0" applyFont="1" applyBorder="1" applyAlignment="1">
      <alignment horizontal="left" vertical="center"/>
    </xf>
    <xf numFmtId="0" fontId="40" fillId="0" borderId="0" xfId="0" applyFont="1" applyFill="1" applyBorder="1" applyAlignment="1">
      <alignment vertical="center"/>
    </xf>
    <xf numFmtId="11" fontId="18" fillId="0" borderId="0" xfId="4" applyNumberFormat="1" applyFont="1" applyFill="1" applyBorder="1" applyAlignment="1">
      <alignment horizontal="center" vertical="center"/>
    </xf>
    <xf numFmtId="0" fontId="18" fillId="8" borderId="5" xfId="0" applyFont="1" applyFill="1" applyBorder="1" applyAlignment="1">
      <alignment horizontal="right" vertical="center"/>
    </xf>
    <xf numFmtId="3" fontId="18" fillId="9" borderId="5" xfId="0" applyNumberFormat="1" applyFont="1" applyFill="1" applyBorder="1" applyAlignment="1" applyProtection="1">
      <alignment horizontal="center" vertical="center"/>
      <protection locked="0"/>
    </xf>
    <xf numFmtId="0" fontId="18" fillId="8" borderId="5" xfId="0" applyFont="1" applyFill="1" applyBorder="1" applyAlignment="1">
      <alignment horizontal="center" vertical="center"/>
    </xf>
    <xf numFmtId="0" fontId="40" fillId="0" borderId="0" xfId="0" applyFont="1" applyFill="1" applyBorder="1" applyAlignment="1">
      <alignment horizontal="left" vertical="center"/>
    </xf>
    <xf numFmtId="3" fontId="18" fillId="0" borderId="5" xfId="4" applyNumberFormat="1" applyFont="1" applyFill="1" applyBorder="1" applyAlignment="1">
      <alignment horizontal="center" vertical="center"/>
    </xf>
    <xf numFmtId="2" fontId="18" fillId="0" borderId="5" xfId="5" applyNumberFormat="1" applyFont="1" applyBorder="1" applyAlignment="1">
      <alignment horizontal="center" vertical="center"/>
    </xf>
    <xf numFmtId="1" fontId="18" fillId="0" borderId="0" xfId="5" applyNumberFormat="1" applyFont="1" applyFill="1" applyBorder="1" applyAlignment="1">
      <alignment horizontal="right" vertical="center"/>
    </xf>
    <xf numFmtId="1" fontId="18" fillId="0" borderId="0" xfId="5" applyNumberFormat="1" applyFont="1" applyBorder="1" applyAlignment="1">
      <alignment horizontal="right" vertical="center"/>
    </xf>
    <xf numFmtId="3" fontId="18" fillId="9" borderId="5" xfId="5" applyNumberFormat="1" applyFont="1" applyFill="1" applyBorder="1" applyAlignment="1" applyProtection="1">
      <alignment horizontal="center" vertical="center"/>
      <protection locked="0"/>
    </xf>
    <xf numFmtId="2" fontId="18" fillId="0" borderId="0" xfId="5" applyNumberFormat="1" applyFont="1" applyFill="1" applyBorder="1" applyAlignment="1">
      <alignment horizontal="center" vertical="center"/>
    </xf>
    <xf numFmtId="2" fontId="18" fillId="0" borderId="0" xfId="5" applyNumberFormat="1" applyFont="1" applyBorder="1" applyAlignment="1">
      <alignment horizontal="right" vertical="center"/>
    </xf>
    <xf numFmtId="0" fontId="18" fillId="0" borderId="5" xfId="5" applyFont="1" applyFill="1" applyBorder="1" applyAlignment="1">
      <alignment horizontal="right" vertical="center"/>
    </xf>
    <xf numFmtId="9" fontId="18" fillId="0" borderId="5" xfId="5" applyNumberFormat="1" applyFont="1" applyFill="1" applyBorder="1" applyAlignment="1">
      <alignment horizontal="center" vertical="center"/>
    </xf>
    <xf numFmtId="2" fontId="18" fillId="0" borderId="5" xfId="5" applyNumberFormat="1" applyFont="1" applyFill="1" applyBorder="1" applyAlignment="1">
      <alignment horizontal="center" vertical="center"/>
    </xf>
    <xf numFmtId="2" fontId="18" fillId="0" borderId="0" xfId="5" applyNumberFormat="1" applyFont="1" applyFill="1" applyBorder="1" applyAlignment="1">
      <alignment horizontal="right" vertical="center"/>
    </xf>
    <xf numFmtId="0" fontId="18" fillId="0" borderId="5" xfId="10" applyFont="1" applyFill="1" applyBorder="1" applyAlignment="1" applyProtection="1">
      <alignment horizontal="right" vertical="center"/>
      <protection locked="0"/>
    </xf>
    <xf numFmtId="169" fontId="18" fillId="0" borderId="5" xfId="10" applyNumberFormat="1" applyFont="1" applyFill="1" applyBorder="1" applyAlignment="1" applyProtection="1">
      <alignment horizontal="center" vertical="center"/>
    </xf>
    <xf numFmtId="0" fontId="18" fillId="0" borderId="5" xfId="10" applyFont="1" applyFill="1" applyBorder="1" applyAlignment="1" applyProtection="1">
      <alignment horizontal="center" vertical="center"/>
      <protection locked="0"/>
    </xf>
    <xf numFmtId="3" fontId="18" fillId="0" borderId="5" xfId="10" applyNumberFormat="1" applyFont="1" applyFill="1" applyBorder="1" applyAlignment="1" applyProtection="1">
      <alignment horizontal="center" vertical="center"/>
      <protection locked="0"/>
    </xf>
    <xf numFmtId="0" fontId="18" fillId="0" borderId="0" xfId="0" applyFont="1" applyFill="1" applyBorder="1" applyAlignment="1">
      <alignment vertical="center"/>
    </xf>
    <xf numFmtId="0" fontId="18" fillId="0" borderId="0" xfId="0" applyFont="1" applyAlignment="1">
      <alignment vertical="center"/>
    </xf>
    <xf numFmtId="0" fontId="18" fillId="0" borderId="5" xfId="27" applyFont="1" applyBorder="1" applyAlignment="1">
      <alignment horizontal="right" vertical="center"/>
    </xf>
    <xf numFmtId="3" fontId="18" fillId="0" borderId="5" xfId="27" applyNumberFormat="1" applyFont="1" applyFill="1" applyBorder="1" applyAlignment="1">
      <alignment horizontal="center" vertical="center"/>
    </xf>
    <xf numFmtId="0" fontId="18" fillId="0" borderId="5" xfId="0" applyFont="1" applyBorder="1" applyAlignment="1">
      <alignment horizontal="center" vertical="center"/>
    </xf>
    <xf numFmtId="0" fontId="18" fillId="0" borderId="49" xfId="10" applyFont="1" applyFill="1" applyBorder="1" applyAlignment="1">
      <alignment horizontal="left" vertical="center"/>
    </xf>
    <xf numFmtId="0" fontId="18" fillId="0" borderId="47" xfId="10" applyFont="1" applyFill="1" applyBorder="1" applyAlignment="1">
      <alignment horizontal="center" vertical="center"/>
    </xf>
    <xf numFmtId="2" fontId="18" fillId="0" borderId="47" xfId="10" applyNumberFormat="1" applyFont="1" applyFill="1" applyBorder="1" applyAlignment="1">
      <alignment horizontal="center" vertical="center"/>
    </xf>
    <xf numFmtId="167" fontId="18" fillId="0" borderId="49" xfId="10" applyNumberFormat="1" applyFont="1" applyFill="1" applyBorder="1" applyAlignment="1" applyProtection="1">
      <alignment horizontal="center" vertical="center"/>
    </xf>
    <xf numFmtId="167" fontId="18" fillId="0" borderId="49" xfId="10" applyNumberFormat="1" applyFont="1" applyFill="1" applyBorder="1" applyAlignment="1">
      <alignment horizontal="center" vertical="center"/>
    </xf>
    <xf numFmtId="167" fontId="18" fillId="0" borderId="47" xfId="10" applyNumberFormat="1" applyFont="1" applyFill="1" applyBorder="1" applyAlignment="1">
      <alignment horizontal="center" vertical="center"/>
    </xf>
    <xf numFmtId="9" fontId="18" fillId="9" borderId="47" xfId="10" applyNumberFormat="1" applyFont="1" applyFill="1" applyBorder="1" applyAlignment="1" applyProtection="1">
      <alignment horizontal="center" vertical="center"/>
      <protection locked="0"/>
    </xf>
    <xf numFmtId="165" fontId="18" fillId="0" borderId="47" xfId="10" applyNumberFormat="1" applyFont="1" applyFill="1" applyBorder="1" applyAlignment="1" applyProtection="1">
      <alignment horizontal="center" vertical="center"/>
    </xf>
    <xf numFmtId="165" fontId="18" fillId="0" borderId="50" xfId="10" applyNumberFormat="1" applyFont="1" applyFill="1" applyBorder="1" applyAlignment="1">
      <alignment horizontal="center" vertical="center"/>
    </xf>
    <xf numFmtId="0" fontId="18" fillId="0" borderId="4" xfId="10" applyFont="1" applyFill="1" applyBorder="1" applyAlignment="1">
      <alignment horizontal="left" vertical="center"/>
    </xf>
    <xf numFmtId="0" fontId="18" fillId="0" borderId="5" xfId="10" quotePrefix="1" applyFont="1" applyFill="1" applyBorder="1" applyAlignment="1">
      <alignment horizontal="center" vertical="center"/>
    </xf>
    <xf numFmtId="2" fontId="18" fillId="0" borderId="5" xfId="10" applyNumberFormat="1" applyFont="1" applyFill="1" applyBorder="1" applyAlignment="1">
      <alignment horizontal="center" vertical="center"/>
    </xf>
    <xf numFmtId="3" fontId="18" fillId="0" borderId="4" xfId="10" applyNumberFormat="1" applyFont="1" applyFill="1" applyBorder="1" applyAlignment="1" applyProtection="1">
      <alignment horizontal="center" vertical="center"/>
    </xf>
    <xf numFmtId="3" fontId="18" fillId="0" borderId="6" xfId="10" applyNumberFormat="1" applyFont="1" applyFill="1" applyBorder="1" applyAlignment="1" applyProtection="1">
      <alignment horizontal="center" vertical="center"/>
    </xf>
    <xf numFmtId="3" fontId="18" fillId="0" borderId="4" xfId="10" applyNumberFormat="1" applyFont="1" applyFill="1" applyBorder="1" applyAlignment="1">
      <alignment horizontal="center" vertical="center"/>
    </xf>
    <xf numFmtId="3" fontId="18" fillId="0" borderId="5" xfId="10" applyNumberFormat="1" applyFont="1" applyFill="1" applyBorder="1" applyAlignment="1">
      <alignment horizontal="center" vertical="center"/>
    </xf>
    <xf numFmtId="9" fontId="18" fillId="9" borderId="5" xfId="10" applyNumberFormat="1" applyFont="1" applyFill="1" applyBorder="1" applyAlignment="1" applyProtection="1">
      <alignment horizontal="center" vertical="center"/>
      <protection locked="0"/>
    </xf>
    <xf numFmtId="3" fontId="18" fillId="0" borderId="5" xfId="10" applyNumberFormat="1" applyFont="1" applyFill="1" applyBorder="1" applyAlignment="1" applyProtection="1">
      <alignment horizontal="center" vertical="center"/>
    </xf>
    <xf numFmtId="3" fontId="18" fillId="0" borderId="6" xfId="10" applyNumberFormat="1" applyFont="1" applyFill="1" applyBorder="1" applyAlignment="1">
      <alignment horizontal="center" vertical="center"/>
    </xf>
    <xf numFmtId="2" fontId="18" fillId="0" borderId="9" xfId="10" applyNumberFormat="1" applyFont="1" applyFill="1" applyBorder="1" applyAlignment="1">
      <alignment horizontal="center" vertical="center"/>
    </xf>
    <xf numFmtId="0" fontId="18" fillId="0" borderId="47" xfId="10" quotePrefix="1" applyNumberFormat="1" applyFont="1" applyFill="1" applyBorder="1" applyAlignment="1">
      <alignment horizontal="center" vertical="center"/>
    </xf>
    <xf numFmtId="0" fontId="18" fillId="0" borderId="5" xfId="10" applyFont="1" applyFill="1" applyBorder="1" applyAlignment="1">
      <alignment horizontal="center" vertical="center"/>
    </xf>
    <xf numFmtId="11" fontId="18" fillId="0" borderId="4" xfId="10" applyNumberFormat="1" applyFont="1" applyFill="1" applyBorder="1" applyAlignment="1" applyProtection="1">
      <alignment horizontal="center" vertical="center"/>
    </xf>
    <xf numFmtId="11" fontId="18" fillId="0" borderId="6" xfId="10" applyNumberFormat="1" applyFont="1" applyFill="1" applyBorder="1" applyAlignment="1" applyProtection="1">
      <alignment horizontal="center" vertical="center"/>
    </xf>
    <xf numFmtId="11" fontId="18" fillId="0" borderId="4" xfId="10" applyNumberFormat="1" applyFont="1" applyFill="1" applyBorder="1" applyAlignment="1">
      <alignment horizontal="center" vertical="center"/>
    </xf>
    <xf numFmtId="11" fontId="18" fillId="0" borderId="5" xfId="10" applyNumberFormat="1" applyFont="1" applyFill="1" applyBorder="1" applyAlignment="1">
      <alignment horizontal="center" vertical="center"/>
    </xf>
    <xf numFmtId="11" fontId="18" fillId="0" borderId="5" xfId="10" applyNumberFormat="1" applyFont="1" applyFill="1" applyBorder="1" applyAlignment="1" applyProtection="1">
      <alignment horizontal="center" vertical="center"/>
    </xf>
    <xf numFmtId="11" fontId="18" fillId="0" borderId="6" xfId="10" applyNumberFormat="1" applyFont="1" applyFill="1" applyBorder="1" applyAlignment="1">
      <alignment horizontal="center" vertical="center"/>
    </xf>
    <xf numFmtId="0" fontId="18" fillId="0" borderId="26" xfId="10" applyFont="1" applyFill="1" applyBorder="1" applyAlignment="1">
      <alignment horizontal="left" vertical="center"/>
    </xf>
    <xf numFmtId="0" fontId="18" fillId="0" borderId="20" xfId="10" applyFont="1" applyFill="1" applyBorder="1" applyAlignment="1">
      <alignment horizontal="center" vertical="center"/>
    </xf>
    <xf numFmtId="2" fontId="18" fillId="0" borderId="20" xfId="10" applyNumberFormat="1" applyFont="1" applyFill="1" applyBorder="1" applyAlignment="1">
      <alignment horizontal="center" vertical="center"/>
    </xf>
    <xf numFmtId="11" fontId="18" fillId="0" borderId="26" xfId="10" applyNumberFormat="1" applyFont="1" applyFill="1" applyBorder="1" applyAlignment="1" applyProtection="1">
      <alignment horizontal="center" vertical="center"/>
    </xf>
    <xf numFmtId="11" fontId="18" fillId="0" borderId="27" xfId="10" applyNumberFormat="1" applyFont="1" applyFill="1" applyBorder="1" applyAlignment="1" applyProtection="1">
      <alignment horizontal="center" vertical="center"/>
    </xf>
    <xf numFmtId="1" fontId="18" fillId="0" borderId="5" xfId="10" applyNumberFormat="1" applyFont="1" applyFill="1" applyBorder="1" applyAlignment="1">
      <alignment horizontal="center" vertical="center"/>
    </xf>
    <xf numFmtId="0" fontId="18" fillId="0" borderId="4" xfId="10" applyFont="1" applyFill="1" applyBorder="1" applyAlignment="1">
      <alignment vertical="center"/>
    </xf>
    <xf numFmtId="4" fontId="18" fillId="0" borderId="4" xfId="10" applyNumberFormat="1" applyFont="1" applyFill="1" applyBorder="1" applyAlignment="1" applyProtection="1">
      <alignment horizontal="center" vertical="center"/>
    </xf>
    <xf numFmtId="167" fontId="18" fillId="0" borderId="6" xfId="10" applyNumberFormat="1" applyFont="1" applyFill="1" applyBorder="1" applyAlignment="1">
      <alignment horizontal="center" vertical="center"/>
    </xf>
    <xf numFmtId="2" fontId="18" fillId="0" borderId="4" xfId="10" applyNumberFormat="1" applyFont="1" applyFill="1" applyBorder="1" applyAlignment="1">
      <alignment horizontal="center" vertical="center"/>
    </xf>
    <xf numFmtId="165" fontId="18" fillId="0" borderId="5" xfId="10" applyNumberFormat="1" applyFont="1" applyFill="1" applyBorder="1" applyAlignment="1">
      <alignment horizontal="center" vertical="center"/>
    </xf>
    <xf numFmtId="164" fontId="18" fillId="0" borderId="5" xfId="10" applyNumberFormat="1" applyFont="1" applyFill="1" applyBorder="1" applyAlignment="1">
      <alignment horizontal="center" vertical="center"/>
    </xf>
    <xf numFmtId="2" fontId="18" fillId="0" borderId="6" xfId="10" applyNumberFormat="1" applyFont="1" applyFill="1" applyBorder="1" applyAlignment="1">
      <alignment horizontal="center" vertical="center"/>
    </xf>
    <xf numFmtId="164" fontId="18" fillId="0" borderId="4" xfId="10" applyNumberFormat="1" applyFont="1" applyFill="1" applyBorder="1" applyAlignment="1">
      <alignment horizontal="center" vertical="center"/>
    </xf>
    <xf numFmtId="2" fontId="18" fillId="0" borderId="27" xfId="10" applyNumberFormat="1" applyFont="1" applyFill="1" applyBorder="1" applyAlignment="1">
      <alignment horizontal="center" vertical="center"/>
    </xf>
    <xf numFmtId="0" fontId="18" fillId="0" borderId="8" xfId="10" applyFont="1" applyFill="1" applyBorder="1" applyAlignment="1">
      <alignment vertical="center"/>
    </xf>
    <xf numFmtId="0" fontId="18" fillId="0" borderId="9" xfId="10" applyFont="1" applyFill="1" applyBorder="1" applyAlignment="1">
      <alignment horizontal="center" vertical="center"/>
    </xf>
    <xf numFmtId="4" fontId="18" fillId="0" borderId="8" xfId="10" applyNumberFormat="1" applyFont="1" applyFill="1" applyBorder="1" applyAlignment="1" applyProtection="1">
      <alignment horizontal="center" vertical="center"/>
    </xf>
    <xf numFmtId="167" fontId="18" fillId="0" borderId="10" xfId="10" applyNumberFormat="1" applyFont="1" applyFill="1" applyBorder="1" applyAlignment="1">
      <alignment horizontal="center" vertical="center"/>
    </xf>
    <xf numFmtId="2" fontId="18" fillId="0" borderId="8" xfId="10" applyNumberFormat="1" applyFont="1" applyFill="1" applyBorder="1" applyAlignment="1">
      <alignment horizontal="center" vertical="center"/>
    </xf>
    <xf numFmtId="165" fontId="18" fillId="0" borderId="9" xfId="10" applyNumberFormat="1" applyFont="1" applyFill="1" applyBorder="1" applyAlignment="1">
      <alignment horizontal="center" vertical="center"/>
    </xf>
    <xf numFmtId="2" fontId="18" fillId="0" borderId="10" xfId="10" applyNumberFormat="1" applyFont="1" applyFill="1" applyBorder="1" applyAlignment="1">
      <alignment horizontal="center" vertical="center"/>
    </xf>
    <xf numFmtId="0" fontId="18" fillId="0" borderId="0" xfId="10" applyFont="1" applyFill="1" applyBorder="1" applyAlignment="1">
      <alignment horizontal="center" vertical="center"/>
    </xf>
    <xf numFmtId="0" fontId="18" fillId="0" borderId="0" xfId="0" applyFont="1" applyFill="1" applyAlignment="1">
      <alignment vertical="center"/>
    </xf>
    <xf numFmtId="0" fontId="18" fillId="0" borderId="0" xfId="0" applyFont="1"/>
    <xf numFmtId="0" fontId="18" fillId="0" borderId="0" xfId="3" applyFont="1" applyFill="1" applyAlignment="1">
      <alignment vertical="center"/>
    </xf>
    <xf numFmtId="2" fontId="40" fillId="0" borderId="4" xfId="10" applyNumberFormat="1" applyFont="1" applyFill="1" applyBorder="1" applyAlignment="1" applyProtection="1">
      <alignment horizontal="center" wrapText="1"/>
    </xf>
    <xf numFmtId="2" fontId="40" fillId="0" borderId="5" xfId="10" applyNumberFormat="1" applyFont="1" applyFill="1" applyBorder="1" applyAlignment="1" applyProtection="1">
      <alignment horizontal="center" wrapText="1"/>
    </xf>
    <xf numFmtId="164" fontId="40" fillId="0" borderId="5" xfId="10" applyNumberFormat="1" applyFont="1" applyFill="1" applyBorder="1" applyAlignment="1" applyProtection="1">
      <alignment horizontal="center" wrapText="1"/>
    </xf>
    <xf numFmtId="164" fontId="40" fillId="0" borderId="6" xfId="10" applyNumberFormat="1" applyFont="1" applyFill="1" applyBorder="1" applyAlignment="1" applyProtection="1">
      <alignment horizontal="center" wrapText="1"/>
    </xf>
    <xf numFmtId="0" fontId="42" fillId="0" borderId="0" xfId="0" applyFont="1" applyAlignment="1">
      <alignment vertical="center"/>
    </xf>
    <xf numFmtId="0" fontId="36" fillId="0" borderId="0" xfId="57" applyBorder="1" applyAlignment="1">
      <alignment vertical="center" wrapText="1"/>
    </xf>
    <xf numFmtId="0" fontId="22" fillId="10" borderId="0" xfId="57" applyFont="1" applyFill="1" applyBorder="1">
      <alignment vertical="center"/>
    </xf>
    <xf numFmtId="3" fontId="18" fillId="10" borderId="5" xfId="5" applyNumberFormat="1" applyFont="1" applyFill="1" applyBorder="1" applyAlignment="1" applyProtection="1">
      <alignment horizontal="center" vertical="center"/>
      <protection locked="0"/>
    </xf>
    <xf numFmtId="0" fontId="18" fillId="0" borderId="5" xfId="5" applyFont="1" applyBorder="1" applyAlignment="1">
      <alignment horizontal="right" vertical="center"/>
    </xf>
    <xf numFmtId="2" fontId="42" fillId="0" borderId="22" xfId="10" applyNumberFormat="1" applyFont="1" applyFill="1" applyBorder="1" applyAlignment="1" applyProtection="1">
      <alignment horizontal="center" vertical="center"/>
    </xf>
    <xf numFmtId="167" fontId="18" fillId="0" borderId="53" xfId="10" applyNumberFormat="1" applyFont="1" applyFill="1" applyBorder="1" applyAlignment="1" applyProtection="1">
      <alignment horizontal="center" vertical="center"/>
    </xf>
    <xf numFmtId="3" fontId="18" fillId="0" borderId="35" xfId="10" applyNumberFormat="1" applyFont="1" applyFill="1" applyBorder="1" applyAlignment="1" applyProtection="1">
      <alignment horizontal="center" vertical="center"/>
    </xf>
    <xf numFmtId="11" fontId="18" fillId="0" borderId="35" xfId="10" applyNumberFormat="1" applyFont="1" applyFill="1" applyBorder="1" applyAlignment="1" applyProtection="1">
      <alignment horizontal="center" vertical="center"/>
    </xf>
    <xf numFmtId="11" fontId="18" fillId="0" borderId="52" xfId="10" applyNumberFormat="1" applyFont="1" applyFill="1" applyBorder="1" applyAlignment="1" applyProtection="1">
      <alignment horizontal="center" vertical="center"/>
    </xf>
    <xf numFmtId="0" fontId="18" fillId="0" borderId="19" xfId="10" applyFont="1" applyFill="1" applyBorder="1" applyAlignment="1">
      <alignment horizontal="center" vertical="center"/>
    </xf>
    <xf numFmtId="0" fontId="18" fillId="0" borderId="48" xfId="10" applyFont="1" applyFill="1" applyBorder="1" applyAlignment="1">
      <alignment horizontal="center" vertical="center"/>
    </xf>
    <xf numFmtId="2" fontId="42" fillId="0" borderId="17" xfId="10" applyNumberFormat="1" applyFont="1" applyFill="1" applyBorder="1" applyAlignment="1" applyProtection="1">
      <alignment horizontal="center" vertical="center"/>
    </xf>
    <xf numFmtId="2" fontId="42" fillId="0" borderId="24" xfId="10" applyNumberFormat="1" applyFont="1" applyFill="1" applyBorder="1" applyAlignment="1" applyProtection="1">
      <alignment horizontal="center" vertical="center"/>
    </xf>
    <xf numFmtId="2" fontId="40" fillId="0" borderId="51" xfId="10" applyNumberFormat="1" applyFont="1" applyFill="1" applyBorder="1" applyAlignment="1" applyProtection="1">
      <alignment horizontal="center"/>
    </xf>
    <xf numFmtId="2" fontId="40" fillId="0" borderId="17" xfId="10" applyNumberFormat="1" applyFont="1" applyFill="1" applyBorder="1" applyAlignment="1" applyProtection="1">
      <alignment horizontal="center"/>
    </xf>
    <xf numFmtId="164" fontId="40" fillId="0" borderId="17" xfId="10" applyNumberFormat="1" applyFont="1" applyFill="1" applyBorder="1" applyAlignment="1" applyProtection="1">
      <alignment horizontal="center"/>
    </xf>
    <xf numFmtId="164" fontId="40" fillId="0" borderId="41" xfId="10" applyNumberFormat="1" applyFont="1" applyFill="1" applyBorder="1" applyAlignment="1" applyProtection="1">
      <alignment horizontal="center"/>
    </xf>
    <xf numFmtId="0" fontId="18" fillId="0" borderId="20" xfId="10" quotePrefix="1" applyFont="1" applyFill="1" applyBorder="1" applyAlignment="1">
      <alignment horizontal="center" vertical="center"/>
    </xf>
    <xf numFmtId="3" fontId="18" fillId="0" borderId="20" xfId="10" applyNumberFormat="1" applyFont="1" applyFill="1" applyBorder="1" applyAlignment="1" applyProtection="1">
      <alignment horizontal="center" vertical="center"/>
    </xf>
    <xf numFmtId="3" fontId="18" fillId="0" borderId="52" xfId="10" applyNumberFormat="1" applyFont="1" applyFill="1" applyBorder="1" applyAlignment="1" applyProtection="1">
      <alignment horizontal="center" vertical="center"/>
    </xf>
    <xf numFmtId="3" fontId="18" fillId="0" borderId="26" xfId="10" applyNumberFormat="1" applyFont="1" applyFill="1" applyBorder="1" applyAlignment="1">
      <alignment horizontal="center" vertical="center"/>
    </xf>
    <xf numFmtId="3" fontId="18" fillId="0" borderId="20" xfId="10" applyNumberFormat="1" applyFont="1" applyFill="1" applyBorder="1" applyAlignment="1">
      <alignment horizontal="center" vertical="center"/>
    </xf>
    <xf numFmtId="9" fontId="18" fillId="9" borderId="20" xfId="10" applyNumberFormat="1" applyFont="1" applyFill="1" applyBorder="1" applyAlignment="1" applyProtection="1">
      <alignment horizontal="center" vertical="center"/>
      <protection locked="0"/>
    </xf>
    <xf numFmtId="3" fontId="18" fillId="0" borderId="27" xfId="10" applyNumberFormat="1" applyFont="1" applyFill="1" applyBorder="1" applyAlignment="1" applyProtection="1">
      <alignment horizontal="center" vertical="center"/>
    </xf>
    <xf numFmtId="3" fontId="18" fillId="0" borderId="26" xfId="10" applyNumberFormat="1" applyFont="1" applyFill="1" applyBorder="1" applyAlignment="1" applyProtection="1">
      <alignment horizontal="center" vertical="center"/>
    </xf>
    <xf numFmtId="3" fontId="18" fillId="0" borderId="27" xfId="10" applyNumberFormat="1" applyFont="1" applyFill="1" applyBorder="1" applyAlignment="1">
      <alignment horizontal="center" vertical="center"/>
    </xf>
    <xf numFmtId="0" fontId="18" fillId="0" borderId="51" xfId="10" applyFont="1" applyFill="1" applyBorder="1" applyAlignment="1">
      <alignment horizontal="left" vertical="center"/>
    </xf>
    <xf numFmtId="0" fontId="18" fillId="0" borderId="17" xfId="10" quotePrefix="1" applyFont="1" applyFill="1" applyBorder="1" applyAlignment="1">
      <alignment horizontal="center" vertical="center"/>
    </xf>
    <xf numFmtId="2" fontId="18" fillId="0" borderId="17" xfId="10" applyNumberFormat="1" applyFont="1" applyFill="1" applyBorder="1" applyAlignment="1">
      <alignment horizontal="center" vertical="center"/>
    </xf>
    <xf numFmtId="3" fontId="18" fillId="0" borderId="54" xfId="10" applyNumberFormat="1" applyFont="1" applyFill="1" applyBorder="1" applyAlignment="1" applyProtection="1">
      <alignment horizontal="center" vertical="center"/>
    </xf>
    <xf numFmtId="3" fontId="18" fillId="0" borderId="51" xfId="10" applyNumberFormat="1" applyFont="1" applyFill="1" applyBorder="1" applyAlignment="1">
      <alignment horizontal="center" vertical="center"/>
    </xf>
    <xf numFmtId="3" fontId="18" fillId="0" borderId="21" xfId="10" applyNumberFormat="1" applyFont="1" applyFill="1" applyBorder="1" applyAlignment="1">
      <alignment horizontal="center" vertical="center"/>
    </xf>
    <xf numFmtId="3" fontId="18" fillId="0" borderId="54" xfId="10" applyNumberFormat="1" applyFont="1" applyFill="1" applyBorder="1" applyAlignment="1">
      <alignment horizontal="center" vertical="center"/>
    </xf>
    <xf numFmtId="3" fontId="18" fillId="0" borderId="17" xfId="10" applyNumberFormat="1" applyFont="1" applyFill="1" applyBorder="1" applyAlignment="1">
      <alignment horizontal="center" vertical="center"/>
    </xf>
    <xf numFmtId="3" fontId="18" fillId="0" borderId="41" xfId="10" applyNumberFormat="1" applyFont="1" applyFill="1" applyBorder="1" applyAlignment="1">
      <alignment horizontal="center" vertical="center"/>
    </xf>
    <xf numFmtId="11" fontId="18" fillId="0" borderId="20" xfId="10" applyNumberFormat="1" applyFont="1" applyFill="1" applyBorder="1" applyAlignment="1" applyProtection="1">
      <alignment horizontal="center" vertical="center"/>
    </xf>
    <xf numFmtId="11" fontId="18" fillId="0" borderId="26" xfId="10" applyNumberFormat="1" applyFont="1" applyFill="1" applyBorder="1" applyAlignment="1">
      <alignment horizontal="center" vertical="center"/>
    </xf>
    <xf numFmtId="11" fontId="18" fillId="0" borderId="20" xfId="10" applyNumberFormat="1" applyFont="1" applyFill="1" applyBorder="1" applyAlignment="1">
      <alignment horizontal="center" vertical="center"/>
    </xf>
    <xf numFmtId="11" fontId="18" fillId="0" borderId="27" xfId="10" applyNumberFormat="1" applyFont="1" applyFill="1" applyBorder="1" applyAlignment="1">
      <alignment horizontal="center" vertical="center"/>
    </xf>
    <xf numFmtId="175" fontId="18" fillId="0" borderId="47" xfId="10" applyNumberFormat="1" applyFont="1" applyFill="1" applyBorder="1" applyAlignment="1">
      <alignment horizontal="center" vertical="center"/>
    </xf>
    <xf numFmtId="175" fontId="18" fillId="0" borderId="50" xfId="10" applyNumberFormat="1" applyFont="1" applyFill="1" applyBorder="1" applyAlignment="1" applyProtection="1">
      <alignment horizontal="center" vertical="center"/>
    </xf>
    <xf numFmtId="175" fontId="18" fillId="0" borderId="49" xfId="10" applyNumberFormat="1" applyFont="1" applyFill="1" applyBorder="1" applyAlignment="1" applyProtection="1">
      <alignment horizontal="center" vertical="center"/>
    </xf>
    <xf numFmtId="175" fontId="18" fillId="0" borderId="47" xfId="10" applyNumberFormat="1" applyFont="1" applyFill="1" applyBorder="1" applyAlignment="1" applyProtection="1">
      <alignment horizontal="center" vertical="center"/>
    </xf>
    <xf numFmtId="175" fontId="18" fillId="0" borderId="50" xfId="10" applyNumberFormat="1" applyFont="1" applyFill="1" applyBorder="1" applyAlignment="1">
      <alignment horizontal="center" vertical="center"/>
    </xf>
    <xf numFmtId="2" fontId="22" fillId="0" borderId="5" xfId="10" applyNumberFormat="1" applyFont="1" applyFill="1" applyBorder="1" applyAlignment="1">
      <alignment horizontal="center" vertical="center"/>
    </xf>
    <xf numFmtId="164" fontId="22" fillId="0" borderId="5" xfId="10" applyNumberFormat="1" applyFont="1" applyFill="1" applyBorder="1" applyAlignment="1">
      <alignment horizontal="center" vertical="center"/>
    </xf>
    <xf numFmtId="165" fontId="22" fillId="0" borderId="5" xfId="10" applyNumberFormat="1" applyFont="1" applyFill="1" applyBorder="1" applyAlignment="1">
      <alignment horizontal="center" vertical="center"/>
    </xf>
    <xf numFmtId="11" fontId="22" fillId="0" borderId="5" xfId="10" applyNumberFormat="1" applyFont="1" applyFill="1" applyBorder="1" applyAlignment="1">
      <alignment horizontal="center" vertical="center"/>
    </xf>
    <xf numFmtId="2" fontId="18" fillId="9" borderId="19" xfId="10" applyNumberFormat="1" applyFont="1" applyFill="1" applyBorder="1" applyAlignment="1" applyProtection="1">
      <alignment horizontal="center" vertical="center"/>
      <protection locked="0"/>
    </xf>
    <xf numFmtId="2" fontId="43" fillId="9" borderId="19" xfId="10" applyNumberFormat="1" applyFont="1" applyFill="1" applyBorder="1" applyAlignment="1" applyProtection="1">
      <alignment horizontal="center" vertical="center"/>
      <protection locked="0"/>
    </xf>
    <xf numFmtId="164" fontId="18" fillId="9" borderId="19" xfId="10" applyNumberFormat="1" applyFont="1" applyFill="1" applyBorder="1" applyAlignment="1" applyProtection="1">
      <alignment horizontal="center" vertical="center"/>
      <protection locked="0"/>
    </xf>
    <xf numFmtId="165" fontId="18" fillId="9" borderId="19" xfId="10" applyNumberFormat="1" applyFont="1" applyFill="1" applyBorder="1" applyAlignment="1" applyProtection="1">
      <alignment horizontal="center" vertical="center"/>
      <protection locked="0"/>
    </xf>
    <xf numFmtId="11" fontId="43" fillId="9" borderId="19" xfId="10" applyNumberFormat="1" applyFont="1" applyFill="1" applyBorder="1" applyAlignment="1" applyProtection="1">
      <alignment horizontal="center" vertical="center"/>
      <protection locked="0"/>
    </xf>
    <xf numFmtId="165" fontId="43" fillId="9" borderId="19" xfId="10" applyNumberFormat="1" applyFont="1" applyFill="1" applyBorder="1" applyAlignment="1" applyProtection="1">
      <alignment horizontal="center" vertical="center"/>
      <protection locked="0"/>
    </xf>
    <xf numFmtId="3" fontId="18" fillId="0" borderId="51" xfId="10" applyNumberFormat="1" applyFont="1" applyFill="1" applyBorder="1" applyAlignment="1" applyProtection="1">
      <alignment horizontal="center" vertical="center"/>
    </xf>
    <xf numFmtId="2" fontId="22" fillId="0" borderId="20" xfId="10" applyNumberFormat="1" applyFont="1" applyFill="1" applyBorder="1" applyAlignment="1">
      <alignment horizontal="center" vertical="center"/>
    </xf>
    <xf numFmtId="2" fontId="18" fillId="9" borderId="45" xfId="10" applyNumberFormat="1" applyFont="1" applyFill="1" applyBorder="1" applyAlignment="1" applyProtection="1">
      <alignment horizontal="center" vertical="center"/>
      <protection locked="0"/>
    </xf>
    <xf numFmtId="165" fontId="18" fillId="0" borderId="47" xfId="10" applyNumberFormat="1" applyFont="1" applyFill="1" applyBorder="1" applyAlignment="1">
      <alignment horizontal="center" vertical="center"/>
    </xf>
    <xf numFmtId="167" fontId="22" fillId="0" borderId="47" xfId="10" applyNumberFormat="1" applyFont="1" applyFill="1" applyBorder="1" applyAlignment="1">
      <alignment horizontal="center" vertical="center"/>
    </xf>
    <xf numFmtId="167" fontId="43" fillId="9" borderId="46" xfId="10" applyNumberFormat="1" applyFont="1" applyFill="1" applyBorder="1" applyAlignment="1" applyProtection="1">
      <alignment horizontal="center" vertical="center"/>
      <protection locked="0"/>
    </xf>
    <xf numFmtId="165" fontId="18" fillId="9" borderId="46" xfId="10" applyNumberFormat="1" applyFont="1" applyFill="1" applyBorder="1" applyAlignment="1" applyProtection="1">
      <alignment horizontal="center" vertical="center"/>
      <protection locked="0"/>
    </xf>
    <xf numFmtId="3" fontId="18" fillId="9" borderId="45" xfId="10" applyNumberFormat="1" applyFont="1" applyFill="1" applyBorder="1" applyAlignment="1" applyProtection="1">
      <alignment horizontal="center" vertical="center"/>
      <protection locked="0"/>
    </xf>
    <xf numFmtId="3" fontId="18" fillId="9" borderId="19" xfId="10" applyNumberFormat="1" applyFont="1" applyFill="1" applyBorder="1" applyAlignment="1" applyProtection="1">
      <alignment horizontal="center" vertical="center"/>
      <protection locked="0"/>
    </xf>
    <xf numFmtId="1" fontId="18" fillId="0" borderId="47" xfId="10" applyNumberFormat="1" applyFont="1" applyFill="1" applyBorder="1" applyAlignment="1">
      <alignment horizontal="center" vertical="center"/>
    </xf>
    <xf numFmtId="164" fontId="18" fillId="0" borderId="49" xfId="10" applyNumberFormat="1" applyFont="1" applyFill="1" applyBorder="1" applyAlignment="1" applyProtection="1">
      <alignment horizontal="center" vertical="center"/>
    </xf>
    <xf numFmtId="164" fontId="18" fillId="0" borderId="53" xfId="10" applyNumberFormat="1" applyFont="1" applyFill="1" applyBorder="1" applyAlignment="1" applyProtection="1">
      <alignment horizontal="center" vertical="center"/>
    </xf>
    <xf numFmtId="164" fontId="18" fillId="0" borderId="49" xfId="10" applyNumberFormat="1" applyFont="1" applyFill="1" applyBorder="1" applyAlignment="1">
      <alignment horizontal="center" vertical="center"/>
    </xf>
    <xf numFmtId="164" fontId="18" fillId="0" borderId="47" xfId="10" applyNumberFormat="1" applyFont="1" applyFill="1" applyBorder="1" applyAlignment="1">
      <alignment horizontal="center" vertical="center"/>
    </xf>
    <xf numFmtId="165" fontId="18" fillId="0" borderId="50" xfId="10" applyNumberFormat="1" applyFont="1" applyFill="1" applyBorder="1" applyAlignment="1" applyProtection="1">
      <alignment horizontal="center" vertical="center"/>
    </xf>
    <xf numFmtId="165" fontId="18" fillId="0" borderId="49" xfId="10" applyNumberFormat="1" applyFont="1" applyFill="1" applyBorder="1" applyAlignment="1" applyProtection="1">
      <alignment horizontal="center" vertical="center"/>
    </xf>
    <xf numFmtId="3" fontId="18" fillId="0" borderId="24" xfId="10" applyNumberFormat="1" applyFont="1" applyFill="1" applyBorder="1" applyAlignment="1" applyProtection="1">
      <alignment horizontal="center" vertical="center"/>
      <protection locked="0"/>
    </xf>
    <xf numFmtId="0" fontId="11" fillId="2" borderId="18" xfId="0" applyFont="1" applyFill="1" applyBorder="1" applyAlignment="1">
      <alignment horizontal="center"/>
    </xf>
    <xf numFmtId="0" fontId="11" fillId="2" borderId="2" xfId="0" applyFont="1" applyFill="1" applyBorder="1" applyAlignment="1">
      <alignment horizontal="center"/>
    </xf>
    <xf numFmtId="0" fontId="11" fillId="2" borderId="3" xfId="0" applyFont="1" applyFill="1" applyBorder="1" applyAlignment="1">
      <alignment horizontal="center"/>
    </xf>
    <xf numFmtId="0" fontId="11" fillId="2" borderId="5" xfId="0" applyFont="1" applyFill="1" applyBorder="1" applyAlignment="1">
      <alignment horizontal="center" vertical="center"/>
    </xf>
    <xf numFmtId="0" fontId="11" fillId="2" borderId="5" xfId="0" quotePrefix="1" applyFont="1" applyFill="1" applyBorder="1" applyAlignment="1">
      <alignment horizontal="center" vertical="center"/>
    </xf>
    <xf numFmtId="0" fontId="11" fillId="2" borderId="6" xfId="0" applyFont="1" applyFill="1" applyBorder="1" applyAlignment="1">
      <alignment horizontal="center" vertical="center"/>
    </xf>
    <xf numFmtId="0" fontId="11" fillId="2" borderId="7" xfId="0" applyFont="1" applyFill="1" applyBorder="1" applyAlignment="1">
      <alignment horizontal="center" vertical="center"/>
    </xf>
    <xf numFmtId="49" fontId="10" fillId="0" borderId="41" xfId="0" applyNumberFormat="1" applyFont="1" applyFill="1" applyBorder="1" applyAlignment="1" applyProtection="1">
      <alignment horizontal="center" vertical="center" wrapText="1"/>
    </xf>
    <xf numFmtId="49" fontId="10" fillId="0" borderId="42" xfId="0" applyNumberFormat="1" applyFont="1" applyFill="1" applyBorder="1" applyAlignment="1" applyProtection="1">
      <alignment horizontal="center" vertical="center" wrapText="1"/>
    </xf>
    <xf numFmtId="49" fontId="10" fillId="0" borderId="43" xfId="0" applyNumberFormat="1" applyFont="1" applyFill="1" applyBorder="1" applyAlignment="1" applyProtection="1">
      <alignment horizontal="center" vertical="center" wrapText="1"/>
    </xf>
    <xf numFmtId="0" fontId="26" fillId="0" borderId="29" xfId="0" applyFont="1" applyBorder="1" applyAlignment="1">
      <alignment horizontal="center" vertical="center" wrapText="1"/>
    </xf>
    <xf numFmtId="0" fontId="26" fillId="0" borderId="31" xfId="0" applyFont="1" applyBorder="1" applyAlignment="1">
      <alignment horizontal="center" vertical="center" wrapText="1"/>
    </xf>
    <xf numFmtId="0" fontId="28" fillId="0" borderId="1" xfId="0" applyFont="1" applyBorder="1" applyAlignment="1">
      <alignment horizontal="center"/>
    </xf>
    <xf numFmtId="0" fontId="28" fillId="0" borderId="33" xfId="0" applyFont="1" applyBorder="1" applyAlignment="1">
      <alignment horizontal="center"/>
    </xf>
    <xf numFmtId="0" fontId="28" fillId="0" borderId="15" xfId="0" applyFont="1" applyBorder="1" applyAlignment="1">
      <alignment horizontal="center"/>
    </xf>
    <xf numFmtId="0" fontId="28" fillId="0" borderId="34" xfId="0" applyFont="1" applyBorder="1" applyAlignment="1">
      <alignment horizontal="center"/>
    </xf>
    <xf numFmtId="0" fontId="28" fillId="0" borderId="18" xfId="0" applyFont="1" applyBorder="1" applyAlignment="1">
      <alignment horizontal="center"/>
    </xf>
    <xf numFmtId="0" fontId="26" fillId="0" borderId="5" xfId="0" applyFont="1" applyBorder="1" applyAlignment="1">
      <alignment horizontal="center"/>
    </xf>
    <xf numFmtId="0" fontId="28" fillId="0" borderId="15" xfId="0" applyFont="1" applyBorder="1" applyAlignment="1">
      <alignment horizontal="center" wrapText="1"/>
    </xf>
    <xf numFmtId="0" fontId="28" fillId="0" borderId="6" xfId="0" applyFont="1" applyBorder="1" applyAlignment="1">
      <alignment horizontal="center" wrapText="1"/>
    </xf>
    <xf numFmtId="0" fontId="26" fillId="0" borderId="6" xfId="0" applyFont="1" applyBorder="1" applyAlignment="1">
      <alignment horizontal="center" vertical="center" wrapText="1"/>
    </xf>
    <xf numFmtId="0" fontId="18" fillId="0" borderId="0" xfId="22" applyFont="1" applyFill="1" applyAlignment="1">
      <alignment horizontal="left" vertical="top" wrapText="1"/>
    </xf>
    <xf numFmtId="0" fontId="22" fillId="0" borderId="0" xfId="57" applyFont="1" applyBorder="1" applyAlignment="1">
      <alignment vertical="center" wrapText="1"/>
    </xf>
    <xf numFmtId="0" fontId="35" fillId="0" borderId="44" xfId="56" applyBorder="1" applyAlignment="1">
      <alignment horizontal="left" vertical="center"/>
    </xf>
    <xf numFmtId="0" fontId="31" fillId="0" borderId="0" xfId="22" applyFont="1" applyAlignment="1">
      <alignment horizontal="center"/>
    </xf>
    <xf numFmtId="0" fontId="33" fillId="0" borderId="0" xfId="55" applyFont="1" applyAlignment="1">
      <alignment horizontal="right" vertical="top" wrapText="1"/>
    </xf>
    <xf numFmtId="0" fontId="34" fillId="0" borderId="0" xfId="22" applyFont="1" applyAlignment="1">
      <alignment horizontal="right" vertical="center" wrapText="1"/>
    </xf>
    <xf numFmtId="0" fontId="34" fillId="0" borderId="0" xfId="22" applyFont="1" applyAlignment="1">
      <alignment horizontal="right" vertical="center"/>
    </xf>
    <xf numFmtId="0" fontId="35" fillId="0" borderId="44" xfId="56" applyBorder="1" applyAlignment="1">
      <alignment horizontal="left"/>
    </xf>
    <xf numFmtId="0" fontId="22" fillId="0" borderId="22" xfId="57" applyFont="1" applyBorder="1" applyAlignment="1">
      <alignment horizontal="left" vertical="center" wrapText="1"/>
    </xf>
    <xf numFmtId="0" fontId="18" fillId="0" borderId="0" xfId="57" applyFont="1" applyBorder="1" applyAlignment="1">
      <alignment horizontal="left" vertical="center" wrapText="1"/>
    </xf>
    <xf numFmtId="0" fontId="22" fillId="0" borderId="0" xfId="22" applyFont="1" applyAlignment="1">
      <alignment horizontal="left" vertical="center" wrapText="1"/>
    </xf>
    <xf numFmtId="0" fontId="18" fillId="0" borderId="0" xfId="57" applyFont="1" applyFill="1" applyBorder="1" applyAlignment="1">
      <alignment horizontal="left" vertical="center" wrapText="1"/>
    </xf>
    <xf numFmtId="0" fontId="22" fillId="0" borderId="0" xfId="57" applyFont="1" applyFill="1" applyBorder="1" applyAlignment="1">
      <alignment horizontal="left" vertical="center" wrapText="1"/>
    </xf>
    <xf numFmtId="0" fontId="18" fillId="0" borderId="0" xfId="22" applyFont="1" applyFill="1" applyAlignment="1">
      <alignment horizontal="left" vertical="center" wrapText="1"/>
    </xf>
    <xf numFmtId="0" fontId="35" fillId="0" borderId="44" xfId="56" applyFill="1" applyBorder="1" applyAlignment="1">
      <alignment horizontal="left" vertical="center"/>
    </xf>
    <xf numFmtId="0" fontId="42" fillId="0" borderId="19" xfId="0" applyFont="1" applyFill="1" applyBorder="1" applyAlignment="1">
      <alignment horizontal="center" vertical="center"/>
    </xf>
    <xf numFmtId="0" fontId="42" fillId="0" borderId="14" xfId="0" applyFont="1" applyFill="1" applyBorder="1" applyAlignment="1">
      <alignment horizontal="center" vertical="center"/>
    </xf>
    <xf numFmtId="0" fontId="42" fillId="0" borderId="7" xfId="0" applyFont="1" applyFill="1" applyBorder="1" applyAlignment="1">
      <alignment horizontal="center" vertical="center"/>
    </xf>
    <xf numFmtId="0" fontId="18" fillId="0" borderId="5" xfId="5" applyFont="1" applyBorder="1" applyAlignment="1">
      <alignment horizontal="right" vertical="center"/>
    </xf>
    <xf numFmtId="0" fontId="42" fillId="0" borderId="1" xfId="10" applyFont="1" applyFill="1" applyBorder="1" applyAlignment="1" applyProtection="1">
      <alignment horizontal="left"/>
    </xf>
    <xf numFmtId="0" fontId="42" fillId="0" borderId="4" xfId="10" applyFont="1" applyFill="1" applyBorder="1" applyAlignment="1" applyProtection="1">
      <alignment horizontal="left"/>
    </xf>
    <xf numFmtId="0" fontId="42" fillId="0" borderId="51" xfId="10" applyFont="1" applyFill="1" applyBorder="1" applyAlignment="1" applyProtection="1">
      <alignment horizontal="left"/>
    </xf>
    <xf numFmtId="0" fontId="42" fillId="0" borderId="33" xfId="10" applyFont="1" applyFill="1" applyBorder="1" applyAlignment="1" applyProtection="1">
      <alignment horizontal="center"/>
    </xf>
    <xf numFmtId="0" fontId="42" fillId="0" borderId="5" xfId="10" applyFont="1" applyFill="1" applyBorder="1" applyAlignment="1" applyProtection="1">
      <alignment horizontal="center"/>
    </xf>
    <xf numFmtId="0" fontId="42" fillId="0" borderId="17" xfId="10" applyFont="1" applyFill="1" applyBorder="1" applyAlignment="1" applyProtection="1">
      <alignment horizontal="center"/>
    </xf>
    <xf numFmtId="0" fontId="22" fillId="9" borderId="0" xfId="3" applyFont="1" applyFill="1" applyAlignment="1" applyProtection="1">
      <alignment horizontal="center" vertical="center"/>
      <protection locked="0"/>
    </xf>
    <xf numFmtId="0" fontId="18" fillId="9" borderId="0" xfId="3" applyFont="1" applyFill="1" applyBorder="1" applyAlignment="1" applyProtection="1">
      <alignment horizontal="center" vertical="center"/>
      <protection locked="0"/>
    </xf>
    <xf numFmtId="2" fontId="42" fillId="9" borderId="1" xfId="10" applyNumberFormat="1" applyFont="1" applyFill="1" applyBorder="1" applyAlignment="1" applyProtection="1">
      <alignment horizontal="center" wrapText="1"/>
      <protection locked="0"/>
    </xf>
    <xf numFmtId="2" fontId="42" fillId="9" borderId="33" xfId="10" applyNumberFormat="1" applyFont="1" applyFill="1" applyBorder="1" applyAlignment="1" applyProtection="1">
      <alignment horizontal="center" wrapText="1"/>
      <protection locked="0"/>
    </xf>
    <xf numFmtId="2" fontId="42" fillId="9" borderId="15" xfId="10" applyNumberFormat="1" applyFont="1" applyFill="1" applyBorder="1" applyAlignment="1" applyProtection="1">
      <alignment horizontal="center" wrapText="1"/>
      <protection locked="0"/>
    </xf>
    <xf numFmtId="2" fontId="42" fillId="0" borderId="1" xfId="5" applyNumberFormat="1" applyFont="1" applyFill="1" applyBorder="1" applyAlignment="1">
      <alignment horizontal="center"/>
    </xf>
    <xf numFmtId="2" fontId="42" fillId="0" borderId="15" xfId="5" applyNumberFormat="1" applyFont="1" applyFill="1" applyBorder="1" applyAlignment="1">
      <alignment horizontal="center"/>
    </xf>
    <xf numFmtId="2" fontId="42" fillId="0" borderId="4" xfId="10" applyNumberFormat="1" applyFont="1" applyFill="1" applyBorder="1" applyAlignment="1" applyProtection="1">
      <alignment horizontal="center"/>
    </xf>
    <xf numFmtId="2" fontId="42" fillId="0" borderId="51" xfId="10" applyNumberFormat="1" applyFont="1" applyFill="1" applyBorder="1" applyAlignment="1" applyProtection="1">
      <alignment horizontal="center"/>
    </xf>
    <xf numFmtId="2" fontId="42" fillId="0" borderId="6" xfId="10" applyNumberFormat="1" applyFont="1" applyFill="1" applyBorder="1" applyAlignment="1" applyProtection="1">
      <alignment horizontal="center"/>
    </xf>
    <xf numFmtId="2" fontId="42" fillId="0" borderId="41" xfId="10" applyNumberFormat="1" applyFont="1" applyFill="1" applyBorder="1" applyAlignment="1" applyProtection="1">
      <alignment horizontal="center"/>
    </xf>
    <xf numFmtId="2" fontId="42" fillId="9" borderId="25" xfId="10" applyNumberFormat="1" applyFont="1" applyFill="1" applyBorder="1" applyAlignment="1" applyProtection="1">
      <alignment horizontal="center" wrapText="1"/>
      <protection locked="0"/>
    </xf>
    <xf numFmtId="2" fontId="42" fillId="9" borderId="2" xfId="10" applyNumberFormat="1" applyFont="1" applyFill="1" applyBorder="1" applyAlignment="1" applyProtection="1">
      <alignment horizontal="center" wrapText="1"/>
      <protection locked="0"/>
    </xf>
    <xf numFmtId="2" fontId="42" fillId="9" borderId="3" xfId="10" applyNumberFormat="1" applyFont="1" applyFill="1" applyBorder="1" applyAlignment="1" applyProtection="1">
      <alignment horizontal="center" wrapText="1"/>
      <protection locked="0"/>
    </xf>
    <xf numFmtId="2" fontId="42" fillId="0" borderId="12" xfId="10" applyNumberFormat="1" applyFont="1" applyFill="1" applyBorder="1" applyAlignment="1" applyProtection="1">
      <alignment horizontal="center" wrapText="1"/>
    </xf>
    <xf numFmtId="2" fontId="42" fillId="0" borderId="44" xfId="10" applyNumberFormat="1" applyFont="1" applyFill="1" applyBorder="1" applyAlignment="1" applyProtection="1">
      <alignment horizontal="center" wrapText="1"/>
    </xf>
    <xf numFmtId="2" fontId="42" fillId="0" borderId="33" xfId="10" applyNumberFormat="1" applyFont="1" applyFill="1" applyBorder="1" applyAlignment="1" applyProtection="1">
      <alignment horizontal="center"/>
    </xf>
    <xf numFmtId="2" fontId="42" fillId="0" borderId="5" xfId="10" applyNumberFormat="1" applyFont="1" applyFill="1" applyBorder="1" applyAlignment="1" applyProtection="1">
      <alignment horizontal="center"/>
    </xf>
    <xf numFmtId="2" fontId="42" fillId="0" borderId="18" xfId="10" applyNumberFormat="1" applyFont="1" applyFill="1" applyBorder="1" applyAlignment="1" applyProtection="1">
      <alignment horizontal="center" wrapText="1"/>
    </xf>
    <xf numFmtId="2" fontId="42" fillId="0" borderId="19" xfId="10" applyNumberFormat="1" applyFont="1" applyFill="1" applyBorder="1" applyAlignment="1" applyProtection="1">
      <alignment horizontal="center" wrapText="1"/>
    </xf>
  </cellXfs>
  <cellStyles count="59">
    <cellStyle name="20% - Accent1 2" xfId="13" xr:uid="{00000000-0005-0000-0000-000000000000}"/>
    <cellStyle name="20% - Accent1 2 3" xfId="52" xr:uid="{3A79A42C-759B-4FD4-8FC9-D7B3C6C51161}"/>
    <cellStyle name="Comma 11" xfId="53" xr:uid="{DA1C0656-99D8-4A72-98DE-06072FAA08F4}"/>
    <cellStyle name="Comma 2" xfId="9" xr:uid="{00000000-0005-0000-0000-000002000000}"/>
    <cellStyle name="Comma 3" xfId="14" xr:uid="{00000000-0005-0000-0000-000003000000}"/>
    <cellStyle name="Comma 4" xfId="17" xr:uid="{00000000-0005-0000-0000-000004000000}"/>
    <cellStyle name="Comma 5" xfId="37" xr:uid="{00000000-0005-0000-0000-000005000000}"/>
    <cellStyle name="Dezimal [0]_Compiling Utility Macros" xfId="20" xr:uid="{00000000-0005-0000-0000-000006000000}"/>
    <cellStyle name="Dezimal_Compiling Utility Macros" xfId="21" xr:uid="{00000000-0005-0000-0000-000007000000}"/>
    <cellStyle name="Normal" xfId="0" builtinId="0"/>
    <cellStyle name="Normal 10" xfId="48" xr:uid="{00000000-0005-0000-0000-000009000000}"/>
    <cellStyle name="Normal 2" xfId="1" xr:uid="{00000000-0005-0000-0000-00000A000000}"/>
    <cellStyle name="Normal 2 2" xfId="22" xr:uid="{00000000-0005-0000-0000-00000B000000}"/>
    <cellStyle name="Normal 2 2 2" xfId="43" xr:uid="{00000000-0005-0000-0000-00000C000000}"/>
    <cellStyle name="Normal 2 2 3" xfId="41" xr:uid="{00000000-0005-0000-0000-00000D000000}"/>
    <cellStyle name="Normal 2 2 4 2" xfId="58" xr:uid="{26525BB7-8E7F-4B44-8036-0D320DC622FD}"/>
    <cellStyle name="Normal 2 3" xfId="23" xr:uid="{00000000-0005-0000-0000-00000E000000}"/>
    <cellStyle name="Normal 2 4" xfId="24" xr:uid="{00000000-0005-0000-0000-00000F000000}"/>
    <cellStyle name="Normal 2 5" xfId="25" xr:uid="{00000000-0005-0000-0000-000010000000}"/>
    <cellStyle name="Normal 2 6" xfId="26" xr:uid="{00000000-0005-0000-0000-000011000000}"/>
    <cellStyle name="Normal 2 7" xfId="39" xr:uid="{00000000-0005-0000-0000-000012000000}"/>
    <cellStyle name="Normal 2 8" xfId="47" xr:uid="{00000000-0005-0000-0000-000013000000}"/>
    <cellStyle name="Normal 3" xfId="2" xr:uid="{00000000-0005-0000-0000-000014000000}"/>
    <cellStyle name="Normal 3 2" xfId="27" xr:uid="{00000000-0005-0000-0000-000015000000}"/>
    <cellStyle name="Normal 3 2 2" xfId="44" xr:uid="{00000000-0005-0000-0000-000016000000}"/>
    <cellStyle name="Normal 3 2 2 2" xfId="45" xr:uid="{00000000-0005-0000-0000-000017000000}"/>
    <cellStyle name="Normal 3 2 3" xfId="42" xr:uid="{00000000-0005-0000-0000-000018000000}"/>
    <cellStyle name="Normal 3 3" xfId="28" xr:uid="{00000000-0005-0000-0000-000019000000}"/>
    <cellStyle name="Normal 3 4" xfId="29" xr:uid="{00000000-0005-0000-0000-00001A000000}"/>
    <cellStyle name="Normal 3 5" xfId="30" xr:uid="{00000000-0005-0000-0000-00001B000000}"/>
    <cellStyle name="Normal 3 6" xfId="31" xr:uid="{00000000-0005-0000-0000-00001C000000}"/>
    <cellStyle name="Normal 3 7" xfId="40" xr:uid="{00000000-0005-0000-0000-00001D000000}"/>
    <cellStyle name="Normal 4" xfId="6" xr:uid="{00000000-0005-0000-0000-00001E000000}"/>
    <cellStyle name="Normal 4 2" xfId="18" xr:uid="{00000000-0005-0000-0000-00001F000000}"/>
    <cellStyle name="Normal 5" xfId="8" xr:uid="{00000000-0005-0000-0000-000020000000}"/>
    <cellStyle name="Normal 6" xfId="10" xr:uid="{00000000-0005-0000-0000-000021000000}"/>
    <cellStyle name="Normal 6 3" xfId="50" xr:uid="{222B10DD-34AF-48AC-8599-18F849EE75DA}"/>
    <cellStyle name="Normal 7" xfId="15" xr:uid="{00000000-0005-0000-0000-000022000000}"/>
    <cellStyle name="Normal 7 2" xfId="46" xr:uid="{00000000-0005-0000-0000-000023000000}"/>
    <cellStyle name="Normal 7 3" xfId="49" xr:uid="{00000000-0005-0000-0000-000024000000}"/>
    <cellStyle name="Normal 7 8" xfId="54" xr:uid="{90A825EF-438E-419F-B4C2-EF076D1763AC}"/>
    <cellStyle name="Normal 8" xfId="32" xr:uid="{00000000-0005-0000-0000-000025000000}"/>
    <cellStyle name="Normal 9" xfId="36" xr:uid="{00000000-0005-0000-0000-000026000000}"/>
    <cellStyle name="Normal_Enclosed_Flare_Emissions" xfId="3" xr:uid="{00000000-0005-0000-0000-00002F000000}"/>
    <cellStyle name="Normal_LIGHTPLA" xfId="4" xr:uid="{00000000-0005-0000-0000-000032000000}"/>
    <cellStyle name="Normal_united emissions" xfId="5" xr:uid="{00000000-0005-0000-0000-000033000000}"/>
    <cellStyle name="PCA Body Text 2" xfId="57" xr:uid="{5EAA1B00-0156-4CEF-B822-0DCF5965D6E6}"/>
    <cellStyle name="PCA Heading 2 2" xfId="56" xr:uid="{AD102AFE-A1D2-47A5-8107-60AC0729BAAB}"/>
    <cellStyle name="PCA Title 2" xfId="55" xr:uid="{396FD29A-FC20-42D0-9D13-2D9C4129F873}"/>
    <cellStyle name="Percent 2" xfId="7" xr:uid="{00000000-0005-0000-0000-000036000000}"/>
    <cellStyle name="Percent 3" xfId="12" xr:uid="{00000000-0005-0000-0000-000037000000}"/>
    <cellStyle name="Percent 3 3" xfId="51" xr:uid="{2F06B2B1-D36D-435E-B102-300C2DEFF0AE}"/>
    <cellStyle name="Percent 4" xfId="16" xr:uid="{00000000-0005-0000-0000-000038000000}"/>
    <cellStyle name="Percent 5" xfId="19" xr:uid="{00000000-0005-0000-0000-000039000000}"/>
    <cellStyle name="Percent 6" xfId="38" xr:uid="{00000000-0005-0000-0000-00003A000000}"/>
    <cellStyle name="Standard_Anpassen der Amortisation" xfId="33" xr:uid="{00000000-0005-0000-0000-00003B000000}"/>
    <cellStyle name="Style 1" xfId="11" xr:uid="{00000000-0005-0000-0000-00003C000000}"/>
    <cellStyle name="Währung [0]_Compiling Utility Macros" xfId="34" xr:uid="{00000000-0005-0000-0000-00003D000000}"/>
    <cellStyle name="Währung_Compiling Utility Macros" xfId="35" xr:uid="{00000000-0005-0000-0000-00003E000000}"/>
  </cellStyles>
  <dxfs count="0"/>
  <tableStyles count="0" defaultTableStyle="TableStyleMedium9" defaultPivotStyle="PivotStyleLight16"/>
  <colors>
    <mruColors>
      <color rgb="FFD1EA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57150</xdr:colOff>
      <xdr:row>0</xdr:row>
      <xdr:rowOff>95249</xdr:rowOff>
    </xdr:from>
    <xdr:to>
      <xdr:col>5</xdr:col>
      <xdr:colOff>295275</xdr:colOff>
      <xdr:row>3</xdr:row>
      <xdr:rowOff>9524</xdr:rowOff>
    </xdr:to>
    <xdr:pic>
      <xdr:nvPicPr>
        <xdr:cNvPr id="2" name="Picture 1" descr="Minnesota Pollution Control Agency (MPCA), 520 Lafayette Road North, St. Paul, MN 55155-4194" title="Image of MPCA logo with St. Paul office address">
          <a:extLst>
            <a:ext uri="{FF2B5EF4-FFF2-40B4-BE49-F238E27FC236}">
              <a16:creationId xmlns:a16="http://schemas.microsoft.com/office/drawing/2014/main" id="{A0E39027-008E-4EFA-85A8-7CA1E0A7CD4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0550" y="95249"/>
          <a:ext cx="2447925" cy="752475"/>
        </a:xfrm>
        <a:prstGeom prst="rect">
          <a:avLst/>
        </a:prstGeom>
        <a:noFill/>
        <a:ln>
          <a:noFill/>
        </a:ln>
      </xdr:spPr>
    </xdr:pic>
    <xdr:clientData/>
  </xdr:twoCellAnchor>
  <xdr:twoCellAnchor editAs="oneCell">
    <xdr:from>
      <xdr:col>1</xdr:col>
      <xdr:colOff>9525</xdr:colOff>
      <xdr:row>0</xdr:row>
      <xdr:rowOff>76199</xdr:rowOff>
    </xdr:from>
    <xdr:to>
      <xdr:col>5</xdr:col>
      <xdr:colOff>247650</xdr:colOff>
      <xdr:row>2</xdr:row>
      <xdr:rowOff>285749</xdr:rowOff>
    </xdr:to>
    <xdr:pic>
      <xdr:nvPicPr>
        <xdr:cNvPr id="4" name="Picture 3" descr="Minnesota Pollution Control Agency (MPCA), 520 Lafayette Road North, St. Paul, MN 55155-4194" title="Image of MPCA logo with St. Paul office address">
          <a:extLst>
            <a:ext uri="{FF2B5EF4-FFF2-40B4-BE49-F238E27FC236}">
              <a16:creationId xmlns:a16="http://schemas.microsoft.com/office/drawing/2014/main" id="{4E6CA4FD-E741-4B81-9103-43F84F646C0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0025" y="76199"/>
          <a:ext cx="2447925" cy="75247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797050\aims%20report\2000%20aims2-2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119205\1100cfm%20Flare%20Emissions1-31-06.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Documents%20and%20Settings\Julie.Hall\My%20Documents\Projects\Geneva\PTE%20Demonstration%202010\StatCombust_tracking_3-8-201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ehsb\Projects\UZ\W\WASDT\060100_AIR_SERV_2005\Deer%20Track%20Emission%20Inventory\DEER%20TRACK%20SITELOG%20EXCEL%20VER%203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Waste Placement, Phase 1"/>
      <sheetName val="Waste Placement, Phase 2"/>
      <sheetName val="Phase 2, NMOC "/>
      <sheetName val="Phase 1, NMOC"/>
      <sheetName val="Phase 1 NMOC, VOC"/>
      <sheetName val="Landfill Air Toxics"/>
      <sheetName val="Fuel and Equipment"/>
      <sheetName val="Flare Criteria Pollutant Emiss."/>
      <sheetName val="Flare Air Toxics and SO2 Emiss"/>
      <sheetName val="Summary of Calculated Emissions"/>
      <sheetName val="Fugitive PM"/>
      <sheetName val="Worksheet"/>
      <sheetName val="Appendix"/>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missions Summary"/>
      <sheetName val="Fuel and Equipment"/>
      <sheetName val="Criteria Pollutant Emissions"/>
      <sheetName val="Air Toxics Emissions"/>
      <sheetName val="Letter Symbols"/>
      <sheetName val="Sample Calculations"/>
      <sheetName val="Modifications, Updates, Rev."/>
      <sheetName val="Data for Functions"/>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5">
          <cell r="A5">
            <v>1400</v>
          </cell>
          <cell r="B5">
            <v>1</v>
          </cell>
          <cell r="C5">
            <v>0.5</v>
          </cell>
        </row>
        <row r="6">
          <cell r="A6">
            <v>1600</v>
          </cell>
          <cell r="B6">
            <v>2</v>
          </cell>
          <cell r="C6">
            <v>1</v>
          </cell>
        </row>
        <row r="7">
          <cell r="A7">
            <v>1800</v>
          </cell>
          <cell r="B7">
            <v>3</v>
          </cell>
          <cell r="C7">
            <v>1.5</v>
          </cell>
        </row>
        <row r="8">
          <cell r="A8">
            <v>2000</v>
          </cell>
          <cell r="B8">
            <v>4</v>
          </cell>
          <cell r="C8">
            <v>2</v>
          </cell>
        </row>
        <row r="9">
          <cell r="B9">
            <v>5</v>
          </cell>
          <cell r="C9">
            <v>2.5</v>
          </cell>
        </row>
        <row r="10">
          <cell r="B10">
            <v>6</v>
          </cell>
          <cell r="C10">
            <v>3</v>
          </cell>
        </row>
        <row r="11">
          <cell r="B11">
            <v>7</v>
          </cell>
          <cell r="C11">
            <v>3.5</v>
          </cell>
        </row>
        <row r="12">
          <cell r="B12">
            <v>8</v>
          </cell>
          <cell r="C12">
            <v>4</v>
          </cell>
        </row>
        <row r="13">
          <cell r="B13">
            <v>9</v>
          </cell>
          <cell r="C13">
            <v>4.5</v>
          </cell>
        </row>
        <row r="14">
          <cell r="B14">
            <v>10</v>
          </cell>
          <cell r="C14">
            <v>5</v>
          </cell>
        </row>
        <row r="15">
          <cell r="B15">
            <v>11</v>
          </cell>
          <cell r="C15">
            <v>5.5</v>
          </cell>
        </row>
        <row r="16">
          <cell r="B16">
            <v>12</v>
          </cell>
          <cell r="C16">
            <v>6</v>
          </cell>
        </row>
        <row r="17">
          <cell r="B17">
            <v>13</v>
          </cell>
          <cell r="C17">
            <v>6.5</v>
          </cell>
        </row>
        <row r="18">
          <cell r="B18">
            <v>14</v>
          </cell>
          <cell r="C18">
            <v>7</v>
          </cell>
        </row>
        <row r="19">
          <cell r="B19">
            <v>15</v>
          </cell>
          <cell r="C19">
            <v>7.5</v>
          </cell>
        </row>
        <row r="20">
          <cell r="B20">
            <v>16</v>
          </cell>
          <cell r="C20">
            <v>8</v>
          </cell>
        </row>
        <row r="21">
          <cell r="B21">
            <v>17</v>
          </cell>
          <cell r="C21">
            <v>8.5</v>
          </cell>
        </row>
        <row r="22">
          <cell r="B22">
            <v>18</v>
          </cell>
          <cell r="C22">
            <v>9</v>
          </cell>
        </row>
        <row r="23">
          <cell r="B23">
            <v>19</v>
          </cell>
          <cell r="C23">
            <v>9.5</v>
          </cell>
        </row>
        <row r="24">
          <cell r="B24">
            <v>20</v>
          </cell>
          <cell r="C24">
            <v>10</v>
          </cell>
        </row>
        <row r="25">
          <cell r="B25">
            <v>21</v>
          </cell>
          <cell r="C25">
            <v>10.5</v>
          </cell>
        </row>
        <row r="26">
          <cell r="B26">
            <v>22</v>
          </cell>
          <cell r="C26">
            <v>11</v>
          </cell>
        </row>
        <row r="27">
          <cell r="B27">
            <v>23</v>
          </cell>
          <cell r="C27">
            <v>11.5</v>
          </cell>
        </row>
        <row r="28">
          <cell r="B28">
            <v>24</v>
          </cell>
          <cell r="C28">
            <v>12</v>
          </cell>
        </row>
        <row r="29">
          <cell r="B29">
            <v>25</v>
          </cell>
          <cell r="C29">
            <v>12.5</v>
          </cell>
        </row>
        <row r="30">
          <cell r="B30">
            <v>26</v>
          </cell>
          <cell r="C30">
            <v>13</v>
          </cell>
        </row>
        <row r="31">
          <cell r="B31">
            <v>27</v>
          </cell>
          <cell r="C31">
            <v>13.5</v>
          </cell>
        </row>
        <row r="32">
          <cell r="B32">
            <v>28</v>
          </cell>
          <cell r="C32">
            <v>14</v>
          </cell>
        </row>
        <row r="33">
          <cell r="B33">
            <v>29</v>
          </cell>
          <cell r="C33">
            <v>14.5</v>
          </cell>
        </row>
        <row r="34">
          <cell r="B34">
            <v>30</v>
          </cell>
          <cell r="C34">
            <v>15</v>
          </cell>
        </row>
        <row r="35">
          <cell r="B35">
            <v>31</v>
          </cell>
          <cell r="C35">
            <v>15.5</v>
          </cell>
        </row>
        <row r="36">
          <cell r="B36">
            <v>32</v>
          </cell>
          <cell r="C36">
            <v>16</v>
          </cell>
        </row>
        <row r="37">
          <cell r="B37">
            <v>33</v>
          </cell>
          <cell r="C37">
            <v>16.5</v>
          </cell>
        </row>
        <row r="38">
          <cell r="B38">
            <v>34</v>
          </cell>
          <cell r="C38">
            <v>17</v>
          </cell>
        </row>
        <row r="39">
          <cell r="B39">
            <v>35</v>
          </cell>
          <cell r="C39">
            <v>17.5</v>
          </cell>
        </row>
        <row r="40">
          <cell r="B40">
            <v>36</v>
          </cell>
          <cell r="C40">
            <v>18</v>
          </cell>
        </row>
        <row r="41">
          <cell r="B41">
            <v>37</v>
          </cell>
          <cell r="C41">
            <v>18.5</v>
          </cell>
        </row>
        <row r="42">
          <cell r="B42">
            <v>38</v>
          </cell>
          <cell r="C42">
            <v>19</v>
          </cell>
        </row>
        <row r="43">
          <cell r="B43">
            <v>39</v>
          </cell>
          <cell r="C43">
            <v>19.5</v>
          </cell>
        </row>
        <row r="44">
          <cell r="B44">
            <v>40</v>
          </cell>
          <cell r="C44">
            <v>20</v>
          </cell>
        </row>
        <row r="45">
          <cell r="B45">
            <v>41</v>
          </cell>
          <cell r="C45">
            <v>20.5</v>
          </cell>
        </row>
        <row r="46">
          <cell r="B46">
            <v>42</v>
          </cell>
          <cell r="C46">
            <v>21</v>
          </cell>
        </row>
        <row r="47">
          <cell r="B47">
            <v>43</v>
          </cell>
          <cell r="C47">
            <v>21.5</v>
          </cell>
        </row>
        <row r="48">
          <cell r="B48">
            <v>44</v>
          </cell>
          <cell r="C48">
            <v>22</v>
          </cell>
        </row>
        <row r="49">
          <cell r="B49">
            <v>45</v>
          </cell>
          <cell r="C49">
            <v>22.5</v>
          </cell>
        </row>
        <row r="50">
          <cell r="B50">
            <v>46</v>
          </cell>
          <cell r="C50">
            <v>23</v>
          </cell>
        </row>
        <row r="51">
          <cell r="B51">
            <v>47</v>
          </cell>
          <cell r="C51">
            <v>23.5</v>
          </cell>
        </row>
        <row r="52">
          <cell r="B52">
            <v>48</v>
          </cell>
          <cell r="C52">
            <v>24</v>
          </cell>
        </row>
        <row r="53">
          <cell r="B53">
            <v>49</v>
          </cell>
        </row>
        <row r="54">
          <cell r="B54">
            <v>50</v>
          </cell>
        </row>
        <row r="55">
          <cell r="B55">
            <v>51</v>
          </cell>
        </row>
        <row r="56">
          <cell r="B56">
            <v>52</v>
          </cell>
        </row>
        <row r="57">
          <cell r="B57">
            <v>53</v>
          </cell>
        </row>
        <row r="58">
          <cell r="B58">
            <v>54</v>
          </cell>
        </row>
        <row r="59">
          <cell r="B59">
            <v>55</v>
          </cell>
        </row>
        <row r="60">
          <cell r="B60">
            <v>56</v>
          </cell>
        </row>
        <row r="61">
          <cell r="B61">
            <v>57</v>
          </cell>
        </row>
        <row r="62">
          <cell r="B62">
            <v>58</v>
          </cell>
        </row>
        <row r="63">
          <cell r="B63">
            <v>59</v>
          </cell>
        </row>
        <row r="64">
          <cell r="B64">
            <v>60</v>
          </cell>
        </row>
        <row r="65">
          <cell r="B65">
            <v>61</v>
          </cell>
        </row>
        <row r="66">
          <cell r="B66">
            <v>62</v>
          </cell>
        </row>
        <row r="67">
          <cell r="B67">
            <v>63</v>
          </cell>
        </row>
        <row r="68">
          <cell r="B68">
            <v>64</v>
          </cell>
        </row>
        <row r="69">
          <cell r="B69">
            <v>65</v>
          </cell>
        </row>
        <row r="70">
          <cell r="B70">
            <v>66</v>
          </cell>
        </row>
        <row r="71">
          <cell r="B71">
            <v>67</v>
          </cell>
        </row>
        <row r="72">
          <cell r="B72">
            <v>68</v>
          </cell>
        </row>
        <row r="73">
          <cell r="B73">
            <v>69</v>
          </cell>
        </row>
        <row r="74">
          <cell r="B74">
            <v>70</v>
          </cell>
        </row>
        <row r="75">
          <cell r="B75">
            <v>71</v>
          </cell>
        </row>
        <row r="76">
          <cell r="B76">
            <v>72</v>
          </cell>
        </row>
        <row r="77">
          <cell r="B77">
            <v>73</v>
          </cell>
        </row>
        <row r="78">
          <cell r="B78">
            <v>74</v>
          </cell>
        </row>
        <row r="79">
          <cell r="B79">
            <v>75</v>
          </cell>
        </row>
        <row r="80">
          <cell r="B80">
            <v>76</v>
          </cell>
        </row>
        <row r="81">
          <cell r="B81">
            <v>77</v>
          </cell>
        </row>
        <row r="82">
          <cell r="B82">
            <v>78</v>
          </cell>
        </row>
        <row r="83">
          <cell r="B83">
            <v>79</v>
          </cell>
        </row>
        <row r="84">
          <cell r="B84">
            <v>80</v>
          </cell>
        </row>
        <row r="85">
          <cell r="B85">
            <v>81</v>
          </cell>
        </row>
        <row r="86">
          <cell r="B86">
            <v>82</v>
          </cell>
        </row>
        <row r="87">
          <cell r="B87">
            <v>83</v>
          </cell>
        </row>
        <row r="88">
          <cell r="B88">
            <v>84</v>
          </cell>
        </row>
        <row r="89">
          <cell r="B89">
            <v>85</v>
          </cell>
        </row>
        <row r="90">
          <cell r="B90">
            <v>86</v>
          </cell>
        </row>
        <row r="91">
          <cell r="B91">
            <v>87</v>
          </cell>
        </row>
        <row r="92">
          <cell r="B92">
            <v>88</v>
          </cell>
        </row>
        <row r="93">
          <cell r="B93">
            <v>89</v>
          </cell>
        </row>
        <row r="94">
          <cell r="B94">
            <v>90</v>
          </cell>
        </row>
        <row r="95">
          <cell r="B95">
            <v>91</v>
          </cell>
        </row>
        <row r="96">
          <cell r="B96">
            <v>92</v>
          </cell>
        </row>
        <row r="97">
          <cell r="B97">
            <v>93</v>
          </cell>
        </row>
        <row r="98">
          <cell r="B98">
            <v>94</v>
          </cell>
        </row>
        <row r="99">
          <cell r="B99">
            <v>95</v>
          </cell>
        </row>
        <row r="100">
          <cell r="B100">
            <v>96</v>
          </cell>
        </row>
        <row r="101">
          <cell r="B101">
            <v>97</v>
          </cell>
        </row>
        <row r="102">
          <cell r="B102">
            <v>98</v>
          </cell>
        </row>
        <row r="103">
          <cell r="B103">
            <v>99</v>
          </cell>
        </row>
        <row r="104">
          <cell r="B104">
            <v>100</v>
          </cell>
        </row>
        <row r="105">
          <cell r="B105">
            <v>101</v>
          </cell>
        </row>
        <row r="106">
          <cell r="B106">
            <v>102</v>
          </cell>
        </row>
        <row r="107">
          <cell r="B107">
            <v>103</v>
          </cell>
        </row>
        <row r="108">
          <cell r="B108">
            <v>104</v>
          </cell>
        </row>
        <row r="109">
          <cell r="B109">
            <v>105</v>
          </cell>
        </row>
        <row r="110">
          <cell r="B110">
            <v>106</v>
          </cell>
        </row>
        <row r="111">
          <cell r="B111">
            <v>107</v>
          </cell>
        </row>
        <row r="112">
          <cell r="B112">
            <v>108</v>
          </cell>
        </row>
        <row r="113">
          <cell r="B113">
            <v>109</v>
          </cell>
        </row>
        <row r="114">
          <cell r="B114">
            <v>110</v>
          </cell>
        </row>
        <row r="115">
          <cell r="B115">
            <v>111</v>
          </cell>
        </row>
        <row r="116">
          <cell r="B116">
            <v>112</v>
          </cell>
        </row>
        <row r="117">
          <cell r="B117">
            <v>113</v>
          </cell>
        </row>
        <row r="118">
          <cell r="B118">
            <v>114</v>
          </cell>
        </row>
        <row r="119">
          <cell r="B119">
            <v>115</v>
          </cell>
        </row>
        <row r="120">
          <cell r="B120">
            <v>116</v>
          </cell>
        </row>
        <row r="121">
          <cell r="B121">
            <v>117</v>
          </cell>
        </row>
        <row r="122">
          <cell r="B122">
            <v>118</v>
          </cell>
        </row>
        <row r="123">
          <cell r="B123">
            <v>119</v>
          </cell>
        </row>
        <row r="124">
          <cell r="B124">
            <v>120</v>
          </cell>
        </row>
        <row r="125">
          <cell r="B125">
            <v>121</v>
          </cell>
        </row>
        <row r="126">
          <cell r="B126">
            <v>122</v>
          </cell>
        </row>
        <row r="127">
          <cell r="B127">
            <v>123</v>
          </cell>
        </row>
        <row r="128">
          <cell r="B128">
            <v>124</v>
          </cell>
        </row>
        <row r="129">
          <cell r="B129">
            <v>125</v>
          </cell>
        </row>
        <row r="130">
          <cell r="B130">
            <v>126</v>
          </cell>
        </row>
        <row r="131">
          <cell r="B131">
            <v>127</v>
          </cell>
        </row>
        <row r="132">
          <cell r="B132">
            <v>128</v>
          </cell>
        </row>
        <row r="133">
          <cell r="B133">
            <v>129</v>
          </cell>
        </row>
        <row r="134">
          <cell r="B134">
            <v>130</v>
          </cell>
        </row>
        <row r="135">
          <cell r="B135">
            <v>131</v>
          </cell>
        </row>
        <row r="136">
          <cell r="B136">
            <v>132</v>
          </cell>
        </row>
        <row r="137">
          <cell r="B137">
            <v>133</v>
          </cell>
        </row>
        <row r="138">
          <cell r="B138">
            <v>134</v>
          </cell>
        </row>
        <row r="139">
          <cell r="B139">
            <v>135</v>
          </cell>
        </row>
        <row r="140">
          <cell r="B140">
            <v>136</v>
          </cell>
        </row>
        <row r="141">
          <cell r="B141">
            <v>137</v>
          </cell>
        </row>
        <row r="142">
          <cell r="B142">
            <v>138</v>
          </cell>
        </row>
        <row r="143">
          <cell r="B143">
            <v>139</v>
          </cell>
        </row>
        <row r="144">
          <cell r="B144">
            <v>140</v>
          </cell>
        </row>
        <row r="145">
          <cell r="B145">
            <v>141</v>
          </cell>
        </row>
        <row r="146">
          <cell r="B146">
            <v>142</v>
          </cell>
        </row>
        <row r="147">
          <cell r="B147">
            <v>143</v>
          </cell>
        </row>
        <row r="148">
          <cell r="B148">
            <v>144</v>
          </cell>
        </row>
        <row r="149">
          <cell r="B149">
            <v>145</v>
          </cell>
        </row>
        <row r="150">
          <cell r="B150">
            <v>146</v>
          </cell>
        </row>
        <row r="151">
          <cell r="B151">
            <v>147</v>
          </cell>
        </row>
        <row r="152">
          <cell r="B152">
            <v>148</v>
          </cell>
        </row>
        <row r="153">
          <cell r="B153">
            <v>149</v>
          </cell>
        </row>
        <row r="154">
          <cell r="B154">
            <v>150</v>
          </cell>
        </row>
        <row r="155">
          <cell r="B155">
            <v>151</v>
          </cell>
        </row>
        <row r="156">
          <cell r="B156">
            <v>152</v>
          </cell>
        </row>
        <row r="157">
          <cell r="B157">
            <v>153</v>
          </cell>
        </row>
        <row r="158">
          <cell r="B158">
            <v>154</v>
          </cell>
        </row>
        <row r="159">
          <cell r="B159">
            <v>155</v>
          </cell>
        </row>
        <row r="160">
          <cell r="B160">
            <v>156</v>
          </cell>
        </row>
        <row r="161">
          <cell r="B161">
            <v>157</v>
          </cell>
        </row>
        <row r="162">
          <cell r="B162">
            <v>158</v>
          </cell>
        </row>
        <row r="163">
          <cell r="B163">
            <v>159</v>
          </cell>
        </row>
        <row r="164">
          <cell r="B164">
            <v>160</v>
          </cell>
        </row>
        <row r="165">
          <cell r="B165">
            <v>161</v>
          </cell>
        </row>
        <row r="166">
          <cell r="B166">
            <v>162</v>
          </cell>
        </row>
        <row r="167">
          <cell r="B167">
            <v>163</v>
          </cell>
        </row>
        <row r="168">
          <cell r="B168">
            <v>164</v>
          </cell>
        </row>
        <row r="169">
          <cell r="B169">
            <v>165</v>
          </cell>
        </row>
        <row r="170">
          <cell r="B170">
            <v>166</v>
          </cell>
        </row>
        <row r="171">
          <cell r="B171">
            <v>167</v>
          </cell>
        </row>
        <row r="172">
          <cell r="B172">
            <v>168</v>
          </cell>
        </row>
        <row r="173">
          <cell r="B173">
            <v>169</v>
          </cell>
        </row>
        <row r="174">
          <cell r="B174">
            <v>170</v>
          </cell>
        </row>
        <row r="175">
          <cell r="B175">
            <v>171</v>
          </cell>
        </row>
        <row r="176">
          <cell r="B176">
            <v>172</v>
          </cell>
        </row>
        <row r="177">
          <cell r="B177">
            <v>173</v>
          </cell>
        </row>
        <row r="178">
          <cell r="B178">
            <v>174</v>
          </cell>
        </row>
        <row r="179">
          <cell r="B179">
            <v>175</v>
          </cell>
        </row>
        <row r="180">
          <cell r="B180">
            <v>176</v>
          </cell>
        </row>
        <row r="181">
          <cell r="B181">
            <v>177</v>
          </cell>
        </row>
        <row r="182">
          <cell r="B182">
            <v>178</v>
          </cell>
        </row>
        <row r="183">
          <cell r="B183">
            <v>179</v>
          </cell>
        </row>
        <row r="184">
          <cell r="B184">
            <v>180</v>
          </cell>
        </row>
        <row r="185">
          <cell r="B185">
            <v>181</v>
          </cell>
        </row>
        <row r="186">
          <cell r="B186">
            <v>182</v>
          </cell>
        </row>
        <row r="187">
          <cell r="B187">
            <v>183</v>
          </cell>
        </row>
        <row r="188">
          <cell r="B188">
            <v>184</v>
          </cell>
        </row>
        <row r="189">
          <cell r="B189">
            <v>185</v>
          </cell>
        </row>
        <row r="190">
          <cell r="B190">
            <v>186</v>
          </cell>
        </row>
        <row r="191">
          <cell r="B191">
            <v>187</v>
          </cell>
        </row>
        <row r="192">
          <cell r="B192">
            <v>188</v>
          </cell>
        </row>
        <row r="193">
          <cell r="B193">
            <v>189</v>
          </cell>
        </row>
        <row r="194">
          <cell r="B194">
            <v>190</v>
          </cell>
        </row>
        <row r="195">
          <cell r="B195">
            <v>191</v>
          </cell>
        </row>
        <row r="196">
          <cell r="B196">
            <v>192</v>
          </cell>
        </row>
        <row r="197">
          <cell r="B197">
            <v>193</v>
          </cell>
        </row>
        <row r="198">
          <cell r="B198">
            <v>194</v>
          </cell>
        </row>
        <row r="199">
          <cell r="B199">
            <v>195</v>
          </cell>
        </row>
        <row r="200">
          <cell r="B200">
            <v>196</v>
          </cell>
        </row>
        <row r="201">
          <cell r="B201">
            <v>197</v>
          </cell>
        </row>
        <row r="202">
          <cell r="B202">
            <v>198</v>
          </cell>
        </row>
        <row r="203">
          <cell r="B203">
            <v>199</v>
          </cell>
        </row>
        <row r="204">
          <cell r="B204">
            <v>200</v>
          </cell>
        </row>
        <row r="205">
          <cell r="B205">
            <v>201</v>
          </cell>
        </row>
        <row r="206">
          <cell r="B206">
            <v>202</v>
          </cell>
        </row>
        <row r="207">
          <cell r="B207">
            <v>203</v>
          </cell>
        </row>
        <row r="208">
          <cell r="B208">
            <v>204</v>
          </cell>
        </row>
        <row r="209">
          <cell r="B209">
            <v>205</v>
          </cell>
        </row>
        <row r="210">
          <cell r="B210">
            <v>206</v>
          </cell>
        </row>
        <row r="211">
          <cell r="B211">
            <v>207</v>
          </cell>
        </row>
        <row r="212">
          <cell r="B212">
            <v>208</v>
          </cell>
        </row>
        <row r="213">
          <cell r="B213">
            <v>209</v>
          </cell>
        </row>
        <row r="214">
          <cell r="B214">
            <v>210</v>
          </cell>
        </row>
        <row r="215">
          <cell r="B215">
            <v>211</v>
          </cell>
        </row>
        <row r="216">
          <cell r="B216">
            <v>212</v>
          </cell>
        </row>
        <row r="217">
          <cell r="B217">
            <v>213</v>
          </cell>
        </row>
        <row r="218">
          <cell r="B218">
            <v>214</v>
          </cell>
        </row>
        <row r="219">
          <cell r="B219">
            <v>215</v>
          </cell>
        </row>
        <row r="220">
          <cell r="B220">
            <v>216</v>
          </cell>
        </row>
        <row r="221">
          <cell r="B221">
            <v>217</v>
          </cell>
        </row>
        <row r="222">
          <cell r="B222">
            <v>218</v>
          </cell>
        </row>
        <row r="223">
          <cell r="B223">
            <v>219</v>
          </cell>
        </row>
        <row r="224">
          <cell r="B224">
            <v>220</v>
          </cell>
        </row>
        <row r="225">
          <cell r="B225">
            <v>221</v>
          </cell>
        </row>
        <row r="226">
          <cell r="B226">
            <v>222</v>
          </cell>
        </row>
        <row r="227">
          <cell r="B227">
            <v>223</v>
          </cell>
        </row>
        <row r="228">
          <cell r="B228">
            <v>224</v>
          </cell>
        </row>
        <row r="229">
          <cell r="B229">
            <v>225</v>
          </cell>
        </row>
        <row r="230">
          <cell r="B230">
            <v>226</v>
          </cell>
        </row>
        <row r="231">
          <cell r="B231">
            <v>227</v>
          </cell>
        </row>
        <row r="232">
          <cell r="B232">
            <v>228</v>
          </cell>
        </row>
        <row r="233">
          <cell r="B233">
            <v>229</v>
          </cell>
        </row>
        <row r="234">
          <cell r="B234">
            <v>230</v>
          </cell>
        </row>
        <row r="235">
          <cell r="B235">
            <v>231</v>
          </cell>
        </row>
        <row r="236">
          <cell r="B236">
            <v>232</v>
          </cell>
        </row>
        <row r="237">
          <cell r="B237">
            <v>233</v>
          </cell>
        </row>
        <row r="238">
          <cell r="B238">
            <v>234</v>
          </cell>
        </row>
        <row r="239">
          <cell r="B239">
            <v>235</v>
          </cell>
        </row>
        <row r="240">
          <cell r="B240">
            <v>236</v>
          </cell>
        </row>
        <row r="241">
          <cell r="B241">
            <v>237</v>
          </cell>
        </row>
        <row r="242">
          <cell r="B242">
            <v>238</v>
          </cell>
        </row>
        <row r="243">
          <cell r="B243">
            <v>239</v>
          </cell>
        </row>
        <row r="244">
          <cell r="B244">
            <v>240</v>
          </cell>
        </row>
        <row r="245">
          <cell r="B245">
            <v>241</v>
          </cell>
        </row>
        <row r="246">
          <cell r="B246">
            <v>242</v>
          </cell>
        </row>
        <row r="247">
          <cell r="B247">
            <v>243</v>
          </cell>
        </row>
        <row r="248">
          <cell r="B248">
            <v>244</v>
          </cell>
        </row>
        <row r="249">
          <cell r="B249">
            <v>245</v>
          </cell>
        </row>
        <row r="250">
          <cell r="B250">
            <v>246</v>
          </cell>
        </row>
        <row r="251">
          <cell r="B251">
            <v>247</v>
          </cell>
        </row>
        <row r="252">
          <cell r="B252">
            <v>248</v>
          </cell>
        </row>
        <row r="253">
          <cell r="B253">
            <v>249</v>
          </cell>
        </row>
        <row r="254">
          <cell r="B254">
            <v>250</v>
          </cell>
        </row>
        <row r="255">
          <cell r="B255">
            <v>251</v>
          </cell>
        </row>
        <row r="256">
          <cell r="B256">
            <v>252</v>
          </cell>
        </row>
        <row r="257">
          <cell r="B257">
            <v>253</v>
          </cell>
        </row>
        <row r="258">
          <cell r="B258">
            <v>254</v>
          </cell>
        </row>
        <row r="259">
          <cell r="B259">
            <v>255</v>
          </cell>
        </row>
        <row r="260">
          <cell r="B260">
            <v>256</v>
          </cell>
        </row>
        <row r="261">
          <cell r="B261">
            <v>257</v>
          </cell>
        </row>
        <row r="262">
          <cell r="B262">
            <v>258</v>
          </cell>
        </row>
        <row r="263">
          <cell r="B263">
            <v>259</v>
          </cell>
        </row>
        <row r="264">
          <cell r="B264">
            <v>260</v>
          </cell>
        </row>
        <row r="265">
          <cell r="B265">
            <v>261</v>
          </cell>
        </row>
        <row r="266">
          <cell r="B266">
            <v>262</v>
          </cell>
        </row>
        <row r="267">
          <cell r="B267">
            <v>263</v>
          </cell>
        </row>
        <row r="268">
          <cell r="B268">
            <v>264</v>
          </cell>
        </row>
        <row r="269">
          <cell r="B269">
            <v>265</v>
          </cell>
        </row>
        <row r="270">
          <cell r="B270">
            <v>266</v>
          </cell>
        </row>
        <row r="271">
          <cell r="B271">
            <v>267</v>
          </cell>
        </row>
        <row r="272">
          <cell r="B272">
            <v>268</v>
          </cell>
        </row>
        <row r="273">
          <cell r="B273">
            <v>269</v>
          </cell>
        </row>
        <row r="274">
          <cell r="B274">
            <v>270</v>
          </cell>
        </row>
        <row r="275">
          <cell r="B275">
            <v>271</v>
          </cell>
        </row>
        <row r="276">
          <cell r="B276">
            <v>272</v>
          </cell>
        </row>
        <row r="277">
          <cell r="B277">
            <v>273</v>
          </cell>
        </row>
        <row r="278">
          <cell r="B278">
            <v>274</v>
          </cell>
        </row>
        <row r="279">
          <cell r="B279">
            <v>275</v>
          </cell>
        </row>
        <row r="280">
          <cell r="B280">
            <v>276</v>
          </cell>
        </row>
        <row r="281">
          <cell r="B281">
            <v>277</v>
          </cell>
        </row>
        <row r="282">
          <cell r="B282">
            <v>278</v>
          </cell>
        </row>
        <row r="283">
          <cell r="B283">
            <v>279</v>
          </cell>
        </row>
        <row r="284">
          <cell r="B284">
            <v>280</v>
          </cell>
        </row>
        <row r="285">
          <cell r="B285">
            <v>281</v>
          </cell>
        </row>
        <row r="286">
          <cell r="B286">
            <v>282</v>
          </cell>
        </row>
        <row r="287">
          <cell r="B287">
            <v>283</v>
          </cell>
        </row>
        <row r="288">
          <cell r="B288">
            <v>284</v>
          </cell>
        </row>
        <row r="289">
          <cell r="B289">
            <v>285</v>
          </cell>
        </row>
        <row r="290">
          <cell r="B290">
            <v>286</v>
          </cell>
        </row>
        <row r="291">
          <cell r="B291">
            <v>287</v>
          </cell>
        </row>
        <row r="292">
          <cell r="B292">
            <v>288</v>
          </cell>
        </row>
        <row r="293">
          <cell r="B293">
            <v>289</v>
          </cell>
        </row>
        <row r="294">
          <cell r="B294">
            <v>290</v>
          </cell>
        </row>
        <row r="295">
          <cell r="B295">
            <v>291</v>
          </cell>
        </row>
        <row r="296">
          <cell r="B296">
            <v>292</v>
          </cell>
        </row>
        <row r="297">
          <cell r="B297">
            <v>293</v>
          </cell>
        </row>
        <row r="298">
          <cell r="B298">
            <v>294</v>
          </cell>
        </row>
        <row r="299">
          <cell r="B299">
            <v>295</v>
          </cell>
        </row>
        <row r="300">
          <cell r="B300">
            <v>296</v>
          </cell>
        </row>
        <row r="301">
          <cell r="B301">
            <v>297</v>
          </cell>
        </row>
        <row r="302">
          <cell r="B302">
            <v>298</v>
          </cell>
        </row>
        <row r="303">
          <cell r="B303">
            <v>299</v>
          </cell>
        </row>
        <row r="304">
          <cell r="B304">
            <v>300</v>
          </cell>
        </row>
        <row r="305">
          <cell r="B305">
            <v>301</v>
          </cell>
        </row>
        <row r="306">
          <cell r="B306">
            <v>302</v>
          </cell>
        </row>
        <row r="307">
          <cell r="B307">
            <v>303</v>
          </cell>
        </row>
        <row r="308">
          <cell r="B308">
            <v>304</v>
          </cell>
        </row>
        <row r="309">
          <cell r="B309">
            <v>305</v>
          </cell>
        </row>
        <row r="310">
          <cell r="B310">
            <v>306</v>
          </cell>
        </row>
        <row r="311">
          <cell r="B311">
            <v>307</v>
          </cell>
        </row>
        <row r="312">
          <cell r="B312">
            <v>308</v>
          </cell>
        </row>
        <row r="313">
          <cell r="B313">
            <v>309</v>
          </cell>
        </row>
        <row r="314">
          <cell r="B314">
            <v>310</v>
          </cell>
        </row>
        <row r="315">
          <cell r="B315">
            <v>311</v>
          </cell>
        </row>
        <row r="316">
          <cell r="B316">
            <v>312</v>
          </cell>
        </row>
        <row r="317">
          <cell r="B317">
            <v>313</v>
          </cell>
        </row>
        <row r="318">
          <cell r="B318">
            <v>314</v>
          </cell>
        </row>
        <row r="319">
          <cell r="B319">
            <v>315</v>
          </cell>
        </row>
        <row r="320">
          <cell r="B320">
            <v>316</v>
          </cell>
        </row>
        <row r="321">
          <cell r="B321">
            <v>317</v>
          </cell>
        </row>
        <row r="322">
          <cell r="B322">
            <v>318</v>
          </cell>
        </row>
        <row r="323">
          <cell r="B323">
            <v>319</v>
          </cell>
        </row>
        <row r="324">
          <cell r="B324">
            <v>320</v>
          </cell>
        </row>
        <row r="325">
          <cell r="B325">
            <v>321</v>
          </cell>
        </row>
        <row r="326">
          <cell r="B326">
            <v>322</v>
          </cell>
        </row>
        <row r="327">
          <cell r="B327">
            <v>323</v>
          </cell>
        </row>
        <row r="328">
          <cell r="B328">
            <v>324</v>
          </cell>
        </row>
        <row r="329">
          <cell r="B329">
            <v>325</v>
          </cell>
        </row>
        <row r="330">
          <cell r="B330">
            <v>326</v>
          </cell>
        </row>
        <row r="331">
          <cell r="B331">
            <v>327</v>
          </cell>
        </row>
        <row r="332">
          <cell r="B332">
            <v>328</v>
          </cell>
        </row>
        <row r="333">
          <cell r="B333">
            <v>329</v>
          </cell>
        </row>
        <row r="334">
          <cell r="B334">
            <v>330</v>
          </cell>
        </row>
        <row r="335">
          <cell r="B335">
            <v>331</v>
          </cell>
        </row>
        <row r="336">
          <cell r="B336">
            <v>332</v>
          </cell>
        </row>
        <row r="337">
          <cell r="B337">
            <v>333</v>
          </cell>
        </row>
        <row r="338">
          <cell r="B338">
            <v>334</v>
          </cell>
        </row>
        <row r="339">
          <cell r="B339">
            <v>335</v>
          </cell>
        </row>
        <row r="340">
          <cell r="B340">
            <v>336</v>
          </cell>
        </row>
        <row r="341">
          <cell r="B341">
            <v>337</v>
          </cell>
        </row>
        <row r="342">
          <cell r="B342">
            <v>338</v>
          </cell>
        </row>
        <row r="343">
          <cell r="B343">
            <v>339</v>
          </cell>
        </row>
        <row r="344">
          <cell r="B344">
            <v>340</v>
          </cell>
        </row>
        <row r="345">
          <cell r="B345">
            <v>341</v>
          </cell>
        </row>
        <row r="346">
          <cell r="B346">
            <v>342</v>
          </cell>
        </row>
        <row r="347">
          <cell r="B347">
            <v>343</v>
          </cell>
        </row>
        <row r="348">
          <cell r="B348">
            <v>344</v>
          </cell>
        </row>
        <row r="349">
          <cell r="B349">
            <v>345</v>
          </cell>
        </row>
        <row r="350">
          <cell r="B350">
            <v>346</v>
          </cell>
        </row>
        <row r="351">
          <cell r="B351">
            <v>347</v>
          </cell>
        </row>
        <row r="352">
          <cell r="B352">
            <v>348</v>
          </cell>
        </row>
        <row r="353">
          <cell r="B353">
            <v>349</v>
          </cell>
        </row>
        <row r="354">
          <cell r="B354">
            <v>350</v>
          </cell>
        </row>
        <row r="355">
          <cell r="B355">
            <v>351</v>
          </cell>
        </row>
        <row r="356">
          <cell r="B356">
            <v>352</v>
          </cell>
        </row>
        <row r="357">
          <cell r="B357">
            <v>353</v>
          </cell>
        </row>
        <row r="358">
          <cell r="B358">
            <v>354</v>
          </cell>
        </row>
        <row r="359">
          <cell r="B359">
            <v>355</v>
          </cell>
        </row>
        <row r="360">
          <cell r="B360">
            <v>356</v>
          </cell>
        </row>
        <row r="361">
          <cell r="B361">
            <v>357</v>
          </cell>
        </row>
        <row r="362">
          <cell r="B362">
            <v>358</v>
          </cell>
        </row>
        <row r="363">
          <cell r="B363">
            <v>359</v>
          </cell>
        </row>
        <row r="364">
          <cell r="B364">
            <v>360</v>
          </cell>
        </row>
        <row r="365">
          <cell r="B365">
            <v>361</v>
          </cell>
        </row>
        <row r="366">
          <cell r="B366">
            <v>362</v>
          </cell>
        </row>
        <row r="367">
          <cell r="B367">
            <v>363</v>
          </cell>
        </row>
        <row r="368">
          <cell r="B368">
            <v>364</v>
          </cell>
        </row>
        <row r="369">
          <cell r="B369">
            <v>365</v>
          </cell>
        </row>
        <row r="370">
          <cell r="B370">
            <v>366</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pplicability_Definitions"/>
      <sheetName val="Instructions_Log"/>
      <sheetName val="StatCombust_EquipLog"/>
    </sheetNames>
    <sheetDataSet>
      <sheetData sheetId="0" refreshError="1"/>
      <sheetData sheetId="1" refreshError="1"/>
      <sheetData sheetId="2">
        <row r="43">
          <cell r="D43" t="str">
            <v>Generator</v>
          </cell>
        </row>
        <row r="44">
          <cell r="D44" t="str">
            <v>Pump</v>
          </cell>
        </row>
        <row r="45">
          <cell r="D45" t="str">
            <v>Air Compressor</v>
          </cell>
        </row>
        <row r="46">
          <cell r="D46" t="str">
            <v>Boiler</v>
          </cell>
        </row>
        <row r="47">
          <cell r="D47" t="str">
            <v>Hot Water Heater</v>
          </cell>
        </row>
        <row r="48">
          <cell r="D48" t="str">
            <v>Natural Gas Heater</v>
          </cell>
        </row>
        <row r="49">
          <cell r="D49" t="str">
            <v>Propane Heater</v>
          </cell>
        </row>
        <row r="50">
          <cell r="D50" t="str">
            <v>Oil Heater</v>
          </cell>
        </row>
        <row r="51">
          <cell r="D51" t="str">
            <v>Sludge Dryer</v>
          </cell>
        </row>
        <row r="52">
          <cell r="D52" t="str">
            <v>Tub Grinder</v>
          </cell>
        </row>
        <row r="53">
          <cell r="D53" t="str">
            <v>Crusher</v>
          </cell>
        </row>
        <row r="54">
          <cell r="D54" t="str">
            <v>Screener</v>
          </cell>
        </row>
        <row r="55">
          <cell r="D55" t="str">
            <v>Shredder</v>
          </cell>
        </row>
        <row r="56">
          <cell r="D56" t="str">
            <v>Other</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Data Entry"/>
      <sheetName val="Site Conditions"/>
      <sheetName val="Flare"/>
      <sheetName val="Well Database"/>
      <sheetName val="Gas Quality vs Time Chart"/>
      <sheetName val="Gas Flow vs Time Chart"/>
      <sheetName val="Flow vs Vac Chart"/>
      <sheetName val="Data Entry (2)"/>
      <sheetName val="Defaults"/>
      <sheetName val="Sheet2"/>
    </sheetNames>
    <sheetDataSet>
      <sheetData sheetId="0" refreshError="1"/>
      <sheetData sheetId="1">
        <row r="13">
          <cell r="BA13">
            <v>35996</v>
          </cell>
          <cell r="DA13">
            <v>35996</v>
          </cell>
          <cell r="DB13" t="e">
            <v>#DIV/0!</v>
          </cell>
        </row>
        <row r="14">
          <cell r="BA14">
            <v>36026</v>
          </cell>
          <cell r="DA14">
            <v>36026</v>
          </cell>
          <cell r="DB14" t="e">
            <v>#DIV/0!</v>
          </cell>
        </row>
        <row r="15">
          <cell r="BA15">
            <v>36060</v>
          </cell>
          <cell r="DA15">
            <v>36060</v>
          </cell>
          <cell r="DB15" t="e">
            <v>#DIV/0!</v>
          </cell>
        </row>
        <row r="16">
          <cell r="BA16">
            <v>36089</v>
          </cell>
          <cell r="DA16">
            <v>36089</v>
          </cell>
          <cell r="DB16" t="e">
            <v>#DIV/0!</v>
          </cell>
        </row>
        <row r="17">
          <cell r="BA17">
            <v>36115</v>
          </cell>
          <cell r="DA17">
            <v>36115</v>
          </cell>
          <cell r="DB17" t="e">
            <v>#DIV/0!</v>
          </cell>
        </row>
        <row r="18">
          <cell r="BA18">
            <v>36136</v>
          </cell>
          <cell r="DA18">
            <v>36136</v>
          </cell>
          <cell r="DB18" t="e">
            <v>#DIV/0!</v>
          </cell>
        </row>
        <row r="19">
          <cell r="BA19">
            <v>36189</v>
          </cell>
          <cell r="DA19">
            <v>36189</v>
          </cell>
          <cell r="DB19" t="e">
            <v>#DIV/0!</v>
          </cell>
        </row>
        <row r="20">
          <cell r="BA20">
            <v>36208</v>
          </cell>
          <cell r="DA20">
            <v>36208</v>
          </cell>
          <cell r="DB20" t="e">
            <v>#DIV/0!</v>
          </cell>
        </row>
        <row r="21">
          <cell r="BA21">
            <v>36222</v>
          </cell>
          <cell r="BB21">
            <v>4</v>
          </cell>
          <cell r="BD21">
            <v>54</v>
          </cell>
          <cell r="CA21">
            <v>-2.2000000000000002</v>
          </cell>
          <cell r="CB21" t="e">
            <v>#DIV/0!</v>
          </cell>
          <cell r="DA21">
            <v>36222</v>
          </cell>
          <cell r="DB21" t="e">
            <v>#DIV/0!</v>
          </cell>
        </row>
        <row r="22">
          <cell r="BA22">
            <v>36255</v>
          </cell>
          <cell r="BB22">
            <v>3</v>
          </cell>
          <cell r="BD22">
            <v>52</v>
          </cell>
          <cell r="CA22">
            <v>-2.2999999999999998</v>
          </cell>
          <cell r="CB22" t="e">
            <v>#DIV/0!</v>
          </cell>
          <cell r="DA22">
            <v>36255</v>
          </cell>
          <cell r="DB22" t="e">
            <v>#DIV/0!</v>
          </cell>
        </row>
        <row r="23">
          <cell r="BA23">
            <v>36290</v>
          </cell>
          <cell r="BB23">
            <v>6</v>
          </cell>
          <cell r="BD23">
            <v>51</v>
          </cell>
          <cell r="CA23">
            <v>-2.1</v>
          </cell>
          <cell r="CB23" t="e">
            <v>#DIV/0!</v>
          </cell>
          <cell r="DA23">
            <v>36290</v>
          </cell>
          <cell r="DB23" t="e">
            <v>#DIV/0!</v>
          </cell>
        </row>
        <row r="24">
          <cell r="BA24">
            <v>36335</v>
          </cell>
          <cell r="BB24">
            <v>3</v>
          </cell>
          <cell r="BD24">
            <v>53</v>
          </cell>
          <cell r="CA24">
            <v>-2.2000000000000002</v>
          </cell>
          <cell r="CB24" t="e">
            <v>#DIV/0!</v>
          </cell>
          <cell r="DA24">
            <v>36335</v>
          </cell>
          <cell r="DB24" t="e">
            <v>#DIV/0!</v>
          </cell>
        </row>
        <row r="25">
          <cell r="BA25">
            <v>36346</v>
          </cell>
          <cell r="BB25">
            <v>4</v>
          </cell>
          <cell r="BD25">
            <v>52</v>
          </cell>
          <cell r="CA25">
            <v>-2.2999999999999998</v>
          </cell>
          <cell r="CB25" t="e">
            <v>#DIV/0!</v>
          </cell>
          <cell r="DA25">
            <v>36346</v>
          </cell>
          <cell r="DB25" t="e">
            <v>#DIV/0!</v>
          </cell>
        </row>
        <row r="26">
          <cell r="BA26">
            <v>36392</v>
          </cell>
          <cell r="BB26">
            <v>3</v>
          </cell>
          <cell r="BD26">
            <v>49</v>
          </cell>
          <cell r="CA26">
            <v>-2.5</v>
          </cell>
          <cell r="CB26" t="e">
            <v>#DIV/0!</v>
          </cell>
          <cell r="DA26">
            <v>36392</v>
          </cell>
          <cell r="DB26" t="e">
            <v>#DIV/0!</v>
          </cell>
        </row>
        <row r="27">
          <cell r="BA27">
            <v>36420</v>
          </cell>
          <cell r="BB27">
            <v>4</v>
          </cell>
          <cell r="BD27">
            <v>56</v>
          </cell>
          <cell r="CA27">
            <v>-2.1</v>
          </cell>
          <cell r="CB27" t="e">
            <v>#DIV/0!</v>
          </cell>
          <cell r="DA27">
            <v>36420</v>
          </cell>
          <cell r="DB27" t="e">
            <v>#DIV/0!</v>
          </cell>
        </row>
        <row r="28">
          <cell r="BA28">
            <v>36775</v>
          </cell>
          <cell r="BB28">
            <v>5</v>
          </cell>
          <cell r="BD28">
            <v>53</v>
          </cell>
          <cell r="CA28">
            <v>-1.9</v>
          </cell>
          <cell r="CB28" t="e">
            <v>#DIV/0!</v>
          </cell>
          <cell r="DA28">
            <v>36775</v>
          </cell>
          <cell r="DB28">
            <v>0</v>
          </cell>
        </row>
        <row r="29">
          <cell r="BA29">
            <v>36810</v>
          </cell>
          <cell r="BB29">
            <v>4</v>
          </cell>
          <cell r="BD29">
            <v>55</v>
          </cell>
          <cell r="CA29">
            <v>-1.7</v>
          </cell>
          <cell r="CB29" t="e">
            <v>#DIV/0!</v>
          </cell>
          <cell r="DA29">
            <v>36810</v>
          </cell>
          <cell r="DB29">
            <v>0</v>
          </cell>
        </row>
        <row r="30">
          <cell r="BB30">
            <v>3</v>
          </cell>
          <cell r="BD30">
            <v>55</v>
          </cell>
          <cell r="CA30">
            <v>-1.9</v>
          </cell>
          <cell r="CB30" t="e">
            <v>#DIV/0!</v>
          </cell>
          <cell r="DA30">
            <v>36860</v>
          </cell>
          <cell r="DB30">
            <v>1.6304850891101488</v>
          </cell>
        </row>
        <row r="31">
          <cell r="BB31">
            <v>4</v>
          </cell>
          <cell r="BD31">
            <v>54</v>
          </cell>
          <cell r="CA31">
            <v>-1.8</v>
          </cell>
          <cell r="CB31" t="e">
            <v>#DIV/0!</v>
          </cell>
          <cell r="DA31">
            <v>36864</v>
          </cell>
          <cell r="DB31">
            <v>1.4453734821076023</v>
          </cell>
        </row>
        <row r="32">
          <cell r="BB32">
            <v>3</v>
          </cell>
          <cell r="BD32">
            <v>52</v>
          </cell>
          <cell r="CA32">
            <v>-1.6</v>
          </cell>
          <cell r="CB32" t="e">
            <v>#DIV/0!</v>
          </cell>
          <cell r="DA32">
            <v>36945</v>
          </cell>
          <cell r="DB32">
            <v>1.6250180234479441</v>
          </cell>
        </row>
        <row r="33">
          <cell r="BB33">
            <v>2</v>
          </cell>
          <cell r="BD33">
            <v>51</v>
          </cell>
          <cell r="CA33">
            <v>-2</v>
          </cell>
          <cell r="CB33" t="e">
            <v>#DIV/0!</v>
          </cell>
          <cell r="DA33">
            <v>36964</v>
          </cell>
          <cell r="DB33">
            <v>20.172864977538971</v>
          </cell>
        </row>
        <row r="34">
          <cell r="BB34">
            <v>4</v>
          </cell>
          <cell r="BD34">
            <v>53</v>
          </cell>
          <cell r="CA34">
            <v>-1.9</v>
          </cell>
          <cell r="CB34" t="e">
            <v>#DIV/0!</v>
          </cell>
          <cell r="DA34">
            <v>36999</v>
          </cell>
          <cell r="DB34">
            <v>17.553957580764706</v>
          </cell>
        </row>
        <row r="35">
          <cell r="BB35">
            <v>4</v>
          </cell>
          <cell r="BD35">
            <v>54</v>
          </cell>
          <cell r="CA35">
            <v>-1.6</v>
          </cell>
          <cell r="CB35" t="e">
            <v>#DIV/0!</v>
          </cell>
          <cell r="DA35">
            <v>37042</v>
          </cell>
          <cell r="DB35">
            <v>39.616994578422421</v>
          </cell>
        </row>
        <row r="36">
          <cell r="CB36">
            <v>0</v>
          </cell>
          <cell r="DA36">
            <v>37071</v>
          </cell>
          <cell r="DB36">
            <v>30.977148538195852</v>
          </cell>
        </row>
        <row r="37">
          <cell r="CB37">
            <v>0</v>
          </cell>
          <cell r="DA37">
            <v>37098</v>
          </cell>
          <cell r="DB37">
            <v>30.654541893010748</v>
          </cell>
        </row>
        <row r="38">
          <cell r="BA38">
            <v>37132</v>
          </cell>
          <cell r="BB38">
            <v>0.35</v>
          </cell>
          <cell r="BD38">
            <v>51.3</v>
          </cell>
          <cell r="CA38">
            <v>-1.3</v>
          </cell>
          <cell r="CB38">
            <v>1.6304850891101488</v>
          </cell>
          <cell r="DA38">
            <v>37132</v>
          </cell>
          <cell r="DB38">
            <v>18.995159455012118</v>
          </cell>
        </row>
        <row r="39">
          <cell r="BA39">
            <v>37162</v>
          </cell>
          <cell r="BB39">
            <v>0.8</v>
          </cell>
          <cell r="BD39">
            <v>49</v>
          </cell>
          <cell r="CA39">
            <v>-2.4</v>
          </cell>
          <cell r="CB39">
            <v>1.4453734821076023</v>
          </cell>
          <cell r="DA39">
            <v>37162</v>
          </cell>
          <cell r="DB39">
            <v>13.579177784678215</v>
          </cell>
        </row>
        <row r="40">
          <cell r="BA40">
            <v>37193</v>
          </cell>
          <cell r="BB40">
            <v>1.1000000000000001</v>
          </cell>
          <cell r="BD40">
            <v>55</v>
          </cell>
          <cell r="CA40">
            <v>-1</v>
          </cell>
          <cell r="CB40">
            <v>1.6250180234479441</v>
          </cell>
          <cell r="DA40">
            <v>37193</v>
          </cell>
          <cell r="DB40">
            <v>17.896917892216834</v>
          </cell>
        </row>
        <row r="41">
          <cell r="BA41">
            <v>37221</v>
          </cell>
          <cell r="BB41">
            <v>2.2000000000000002</v>
          </cell>
          <cell r="BD41">
            <v>51</v>
          </cell>
          <cell r="CA41">
            <v>-2</v>
          </cell>
          <cell r="CB41">
            <v>20.172864977538971</v>
          </cell>
          <cell r="DA41">
            <v>37221</v>
          </cell>
          <cell r="DB41">
            <v>20.462520685286346</v>
          </cell>
        </row>
        <row r="42">
          <cell r="BA42">
            <v>37237</v>
          </cell>
          <cell r="BB42">
            <v>0.8</v>
          </cell>
          <cell r="BD42">
            <v>52</v>
          </cell>
          <cell r="CA42">
            <v>-2</v>
          </cell>
          <cell r="CB42">
            <v>17.553957580764706</v>
          </cell>
          <cell r="DA42">
            <v>37237</v>
          </cell>
          <cell r="DB42">
            <v>20.438314948474329</v>
          </cell>
        </row>
        <row r="43">
          <cell r="BA43">
            <v>37265</v>
          </cell>
          <cell r="BB43">
            <v>0.8</v>
          </cell>
          <cell r="BD43">
            <v>52</v>
          </cell>
          <cell r="CA43">
            <v>-2</v>
          </cell>
          <cell r="CB43">
            <v>39.616994578422421</v>
          </cell>
          <cell r="DA43">
            <v>37265</v>
          </cell>
          <cell r="DB43">
            <v>14.557781710165997</v>
          </cell>
        </row>
        <row r="44">
          <cell r="BA44">
            <v>37295</v>
          </cell>
          <cell r="BB44">
            <v>4.5999999999999996</v>
          </cell>
          <cell r="BD44">
            <v>48</v>
          </cell>
          <cell r="CA44">
            <v>-8</v>
          </cell>
          <cell r="CB44">
            <v>30.977148538195852</v>
          </cell>
          <cell r="DA44">
            <v>37295</v>
          </cell>
          <cell r="DB44">
            <v>10.36845103780548</v>
          </cell>
        </row>
        <row r="45">
          <cell r="BB45">
            <v>4.5999999999999996</v>
          </cell>
          <cell r="BD45">
            <v>34</v>
          </cell>
          <cell r="CA45">
            <v>-6</v>
          </cell>
          <cell r="CB45">
            <v>30.654541893010748</v>
          </cell>
          <cell r="DB45">
            <v>0</v>
          </cell>
        </row>
        <row r="46">
          <cell r="BB46">
            <v>1.4</v>
          </cell>
          <cell r="BD46">
            <v>45</v>
          </cell>
          <cell r="CA46">
            <v>-2</v>
          </cell>
          <cell r="CB46">
            <v>18.995159455012118</v>
          </cell>
          <cell r="DB46">
            <v>0</v>
          </cell>
        </row>
        <row r="47">
          <cell r="BB47">
            <v>1.3</v>
          </cell>
          <cell r="BD47">
            <v>55</v>
          </cell>
          <cell r="CA47">
            <v>-2</v>
          </cell>
          <cell r="CB47">
            <v>13.579177784678215</v>
          </cell>
          <cell r="DB47">
            <v>0</v>
          </cell>
        </row>
        <row r="48">
          <cell r="BB48">
            <v>1</v>
          </cell>
          <cell r="BD48">
            <v>52</v>
          </cell>
          <cell r="CA48">
            <v>-1</v>
          </cell>
          <cell r="CB48">
            <v>17.896917892216834</v>
          </cell>
        </row>
        <row r="49">
          <cell r="BB49">
            <v>1.2</v>
          </cell>
          <cell r="BD49">
            <v>52</v>
          </cell>
          <cell r="CA49">
            <v>-1</v>
          </cell>
          <cell r="CB49">
            <v>20.462520685286346</v>
          </cell>
        </row>
        <row r="50">
          <cell r="BB50">
            <v>1.6</v>
          </cell>
          <cell r="BD50">
            <v>47</v>
          </cell>
          <cell r="CA50">
            <v>-5</v>
          </cell>
          <cell r="CB50">
            <v>20.438314948474329</v>
          </cell>
        </row>
        <row r="51">
          <cell r="BB51">
            <v>1.1000000000000001</v>
          </cell>
          <cell r="BD51">
            <v>52</v>
          </cell>
          <cell r="CA51">
            <v>-2</v>
          </cell>
          <cell r="CB51">
            <v>14.557781710165997</v>
          </cell>
        </row>
        <row r="52">
          <cell r="BB52">
            <v>1.2</v>
          </cell>
          <cell r="BD52">
            <v>17</v>
          </cell>
          <cell r="CA52">
            <v>-2</v>
          </cell>
          <cell r="CB52">
            <v>10.36845103780548</v>
          </cell>
        </row>
        <row r="53">
          <cell r="CB53">
            <v>0</v>
          </cell>
        </row>
        <row r="54">
          <cell r="CB54">
            <v>0</v>
          </cell>
        </row>
        <row r="55">
          <cell r="CB55">
            <v>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3:R16"/>
  <sheetViews>
    <sheetView workbookViewId="0">
      <selection activeCell="B23" sqref="B23"/>
    </sheetView>
  </sheetViews>
  <sheetFormatPr defaultRowHeight="12.75" x14ac:dyDescent="0.2"/>
  <cols>
    <col min="1" max="1" width="34" customWidth="1"/>
    <col min="2" max="2" width="13.1640625" customWidth="1"/>
    <col min="3" max="3" width="12.33203125" customWidth="1"/>
    <col min="7" max="7" width="8.6640625" hidden="1" customWidth="1"/>
    <col min="8" max="8" width="9.33203125" hidden="1" customWidth="1"/>
    <col min="9" max="9" width="8.6640625" hidden="1" customWidth="1"/>
    <col min="10" max="10" width="9.33203125" hidden="1" customWidth="1"/>
    <col min="11" max="11" width="8.6640625" hidden="1" customWidth="1"/>
    <col min="12" max="12" width="9.33203125" hidden="1" customWidth="1"/>
    <col min="13" max="13" width="8.6640625" hidden="1" customWidth="1"/>
    <col min="14" max="14" width="9.33203125" hidden="1" customWidth="1"/>
    <col min="15" max="15" width="8.6640625" hidden="1" customWidth="1"/>
    <col min="16" max="16" width="12.33203125" hidden="1" customWidth="1"/>
    <col min="17" max="17" width="8.6640625" hidden="1" customWidth="1"/>
    <col min="18" max="18" width="13" hidden="1" customWidth="1"/>
  </cols>
  <sheetData>
    <row r="3" spans="1:18" ht="13.5" thickBot="1" x14ac:dyDescent="0.25"/>
    <row r="4" spans="1:18" s="4" customFormat="1" ht="15" x14ac:dyDescent="0.25">
      <c r="A4" s="1"/>
      <c r="B4" s="370" t="s">
        <v>0</v>
      </c>
      <c r="C4" s="371"/>
      <c r="D4" s="371"/>
      <c r="E4" s="371"/>
      <c r="F4" s="372"/>
      <c r="G4" s="2"/>
      <c r="H4" s="2"/>
      <c r="I4" s="2"/>
      <c r="J4" s="2"/>
      <c r="K4" s="2"/>
      <c r="L4" s="2"/>
      <c r="M4" s="2"/>
      <c r="N4" s="2"/>
      <c r="O4" s="2"/>
      <c r="P4" s="2"/>
      <c r="Q4" s="2"/>
      <c r="R4" s="3"/>
    </row>
    <row r="5" spans="1:18" s="8" customFormat="1" ht="16.5" x14ac:dyDescent="0.2">
      <c r="A5" s="5" t="s">
        <v>1</v>
      </c>
      <c r="B5" s="6" t="s">
        <v>2</v>
      </c>
      <c r="C5" s="373" t="s">
        <v>14</v>
      </c>
      <c r="D5" s="373"/>
      <c r="E5" s="373" t="s">
        <v>3</v>
      </c>
      <c r="F5" s="375"/>
      <c r="G5" s="376" t="s">
        <v>15</v>
      </c>
      <c r="H5" s="373"/>
      <c r="I5" s="373" t="s">
        <v>16</v>
      </c>
      <c r="J5" s="373"/>
      <c r="K5" s="373" t="s">
        <v>4</v>
      </c>
      <c r="L5" s="373"/>
      <c r="M5" s="374" t="s">
        <v>5</v>
      </c>
      <c r="N5" s="374"/>
      <c r="O5" s="373" t="s">
        <v>6</v>
      </c>
      <c r="P5" s="373"/>
      <c r="Q5" s="373" t="s">
        <v>7</v>
      </c>
      <c r="R5" s="375"/>
    </row>
    <row r="6" spans="1:18" s="8" customFormat="1" ht="15" x14ac:dyDescent="0.2">
      <c r="A6" s="5" t="s">
        <v>8</v>
      </c>
      <c r="B6" s="9" t="s">
        <v>9</v>
      </c>
      <c r="C6" s="10" t="s">
        <v>10</v>
      </c>
      <c r="D6" s="6" t="s">
        <v>11</v>
      </c>
      <c r="E6" s="10" t="s">
        <v>10</v>
      </c>
      <c r="F6" s="7" t="s">
        <v>11</v>
      </c>
      <c r="G6" s="11" t="s">
        <v>10</v>
      </c>
      <c r="H6" s="6" t="s">
        <v>11</v>
      </c>
      <c r="I6" s="10" t="s">
        <v>10</v>
      </c>
      <c r="J6" s="6" t="s">
        <v>11</v>
      </c>
      <c r="K6" s="10" t="s">
        <v>10</v>
      </c>
      <c r="L6" s="6" t="s">
        <v>11</v>
      </c>
      <c r="M6" s="10" t="s">
        <v>10</v>
      </c>
      <c r="N6" s="6" t="s">
        <v>11</v>
      </c>
      <c r="O6" s="10" t="s">
        <v>10</v>
      </c>
      <c r="P6" s="6" t="s">
        <v>11</v>
      </c>
      <c r="Q6" s="10" t="s">
        <v>10</v>
      </c>
      <c r="R6" s="7" t="s">
        <v>11</v>
      </c>
    </row>
    <row r="7" spans="1:18" s="4" customFormat="1" ht="15" x14ac:dyDescent="0.25">
      <c r="A7" s="12"/>
      <c r="B7" s="13"/>
      <c r="C7" s="14"/>
      <c r="D7" s="15"/>
      <c r="E7" s="14"/>
      <c r="F7" s="16"/>
      <c r="G7" s="17"/>
      <c r="H7" s="15"/>
      <c r="I7" s="14"/>
      <c r="J7" s="15"/>
      <c r="K7" s="14"/>
      <c r="L7" s="15"/>
      <c r="M7" s="14"/>
      <c r="N7" s="15"/>
      <c r="O7" s="14"/>
      <c r="P7" s="15"/>
      <c r="Q7" s="14"/>
      <c r="R7" s="16"/>
    </row>
    <row r="8" spans="1:18" s="4" customFormat="1" ht="15" x14ac:dyDescent="0.25">
      <c r="A8" s="18" t="s">
        <v>12</v>
      </c>
      <c r="B8" s="19">
        <v>14000</v>
      </c>
      <c r="C8" s="20">
        <v>19.504800000000003</v>
      </c>
      <c r="D8" s="20">
        <v>85.431024000000008</v>
      </c>
      <c r="E8" s="20">
        <v>50.76</v>
      </c>
      <c r="F8" s="21">
        <v>222.32880000000003</v>
      </c>
      <c r="G8" s="22">
        <v>7.5314443325927583</v>
      </c>
      <c r="H8" s="23">
        <v>32.987726176756283</v>
      </c>
      <c r="I8" s="23">
        <v>6.3341999999999992</v>
      </c>
      <c r="J8" s="24">
        <v>27.743795999999996</v>
      </c>
      <c r="K8" s="25">
        <v>2.430808735225336</v>
      </c>
      <c r="L8" s="26">
        <v>10.646942260286973</v>
      </c>
      <c r="M8" s="23">
        <v>0.94801540673788109</v>
      </c>
      <c r="N8" s="23">
        <v>4.1523074815119188</v>
      </c>
      <c r="O8" s="27">
        <v>14.977188395455407</v>
      </c>
      <c r="P8" s="28">
        <v>65.60008517209468</v>
      </c>
      <c r="Q8" s="29">
        <v>5.3214475380822961</v>
      </c>
      <c r="R8" s="30">
        <v>23.307940216800457</v>
      </c>
    </row>
    <row r="9" spans="1:18" s="4" customFormat="1" ht="15" x14ac:dyDescent="0.25">
      <c r="A9" s="18" t="s">
        <v>17</v>
      </c>
      <c r="B9" s="19"/>
      <c r="C9" s="20"/>
      <c r="D9" s="20" t="e">
        <f>#REF!</f>
        <v>#REF!</v>
      </c>
      <c r="E9" s="20"/>
      <c r="F9" s="31" t="e">
        <f>#REF!</f>
        <v>#REF!</v>
      </c>
      <c r="G9" s="22"/>
      <c r="H9" s="23"/>
      <c r="I9" s="23"/>
      <c r="J9" s="24"/>
      <c r="K9" s="25"/>
      <c r="L9" s="26"/>
      <c r="M9" s="23"/>
      <c r="N9" s="23"/>
      <c r="O9" s="27"/>
      <c r="P9" s="28"/>
      <c r="Q9" s="29"/>
      <c r="R9" s="30"/>
    </row>
    <row r="10" spans="1:18" s="4" customFormat="1" ht="15" x14ac:dyDescent="0.25">
      <c r="A10" s="18" t="s">
        <v>18</v>
      </c>
      <c r="B10" s="19"/>
      <c r="C10" s="20"/>
      <c r="D10" s="20" t="e">
        <f>#REF!</f>
        <v>#REF!</v>
      </c>
      <c r="E10" s="20"/>
      <c r="F10" s="31" t="e">
        <f>#REF!</f>
        <v>#REF!</v>
      </c>
      <c r="G10" s="22"/>
      <c r="H10" s="23"/>
      <c r="I10" s="23"/>
      <c r="J10" s="24"/>
      <c r="K10" s="25"/>
      <c r="L10" s="26"/>
      <c r="M10" s="23"/>
      <c r="N10" s="23"/>
      <c r="O10" s="27"/>
      <c r="P10" s="28"/>
      <c r="Q10" s="29"/>
      <c r="R10" s="30"/>
    </row>
    <row r="11" spans="1:18" s="4" customFormat="1" ht="15" x14ac:dyDescent="0.25">
      <c r="A11" s="50" t="s">
        <v>19</v>
      </c>
      <c r="B11" s="51"/>
      <c r="C11" s="52"/>
      <c r="D11" s="52" t="e">
        <f>#REF!</f>
        <v>#REF!</v>
      </c>
      <c r="E11" s="52"/>
      <c r="F11" s="53" t="e">
        <f>#REF!</f>
        <v>#REF!</v>
      </c>
      <c r="G11" s="22"/>
      <c r="H11" s="23"/>
      <c r="I11" s="23"/>
      <c r="J11" s="24"/>
      <c r="K11" s="25"/>
      <c r="L11" s="26"/>
      <c r="M11" s="23"/>
      <c r="N11" s="23"/>
      <c r="O11" s="27"/>
      <c r="P11" s="28"/>
      <c r="Q11" s="29"/>
      <c r="R11" s="30"/>
    </row>
    <row r="12" spans="1:18" s="4" customFormat="1" ht="15" x14ac:dyDescent="0.25">
      <c r="A12" s="18" t="s">
        <v>20</v>
      </c>
      <c r="B12" s="19"/>
      <c r="C12" s="20"/>
      <c r="D12" s="20" t="e">
        <f>#REF!</f>
        <v>#REF!</v>
      </c>
      <c r="E12" s="20"/>
      <c r="F12" s="31" t="e">
        <f>#REF!</f>
        <v>#REF!</v>
      </c>
      <c r="G12" s="22"/>
      <c r="H12" s="23"/>
      <c r="I12" s="23"/>
      <c r="J12" s="24"/>
      <c r="K12" s="25"/>
      <c r="L12" s="26"/>
      <c r="M12" s="23"/>
      <c r="N12" s="23"/>
      <c r="O12" s="27"/>
      <c r="P12" s="28"/>
      <c r="Q12" s="29"/>
      <c r="R12" s="30"/>
    </row>
    <row r="13" spans="1:18" ht="15" x14ac:dyDescent="0.2">
      <c r="A13" s="32" t="s">
        <v>21</v>
      </c>
      <c r="B13" s="33"/>
      <c r="C13" s="33"/>
      <c r="D13" s="33" t="e">
        <f>#REF!</f>
        <v>#REF!</v>
      </c>
      <c r="E13" s="33"/>
      <c r="F13" s="34" t="e">
        <f>#REF!</f>
        <v>#REF!</v>
      </c>
      <c r="G13" s="35"/>
      <c r="H13" s="36" t="e">
        <f>#REF!</f>
        <v>#REF!</v>
      </c>
      <c r="I13" s="36"/>
      <c r="J13" s="36" t="e">
        <f>#REF!</f>
        <v>#REF!</v>
      </c>
      <c r="K13" s="36"/>
      <c r="L13" s="36"/>
      <c r="M13" s="36"/>
      <c r="N13" s="37" t="e">
        <f>#REF!</f>
        <v>#REF!</v>
      </c>
      <c r="O13" s="38"/>
      <c r="P13" s="38"/>
      <c r="Q13" s="38"/>
      <c r="R13" s="39"/>
    </row>
    <row r="14" spans="1:18" s="46" customFormat="1" ht="16.5" thickBot="1" x14ac:dyDescent="0.3">
      <c r="A14" s="40" t="s">
        <v>13</v>
      </c>
      <c r="B14" s="41"/>
      <c r="C14" s="41"/>
      <c r="D14" s="42" t="e">
        <f>SUM(D8:D13)</f>
        <v>#REF!</v>
      </c>
      <c r="E14" s="42"/>
      <c r="F14" s="43" t="e">
        <f>SUM(F8:F13)</f>
        <v>#REF!</v>
      </c>
      <c r="G14" s="44"/>
      <c r="H14" s="41"/>
      <c r="I14" s="41"/>
      <c r="J14" s="41"/>
      <c r="K14" s="41"/>
      <c r="L14" s="41"/>
      <c r="M14" s="41"/>
      <c r="N14" s="41"/>
      <c r="O14" s="41"/>
      <c r="P14" s="41"/>
      <c r="Q14" s="41"/>
      <c r="R14" s="45"/>
    </row>
    <row r="15" spans="1:18" ht="15" x14ac:dyDescent="0.2">
      <c r="A15" s="47"/>
      <c r="B15" s="48"/>
      <c r="C15" s="48"/>
      <c r="D15" s="48"/>
      <c r="E15" s="48"/>
      <c r="F15" s="48"/>
      <c r="G15" s="48"/>
      <c r="H15" s="48"/>
      <c r="I15" s="48"/>
      <c r="J15" s="48"/>
      <c r="K15" s="48"/>
      <c r="L15" s="48"/>
      <c r="M15" s="48"/>
      <c r="N15" s="48"/>
      <c r="O15" s="49"/>
      <c r="P15" s="49"/>
      <c r="Q15" s="49"/>
      <c r="R15" s="49"/>
    </row>
    <row r="16" spans="1:18" x14ac:dyDescent="0.2">
      <c r="B16" s="49"/>
      <c r="C16" s="49"/>
      <c r="D16" s="49"/>
      <c r="E16" s="49"/>
      <c r="F16" s="49"/>
      <c r="G16" s="49"/>
      <c r="H16" s="49"/>
      <c r="I16" s="49"/>
      <c r="J16" s="49"/>
      <c r="K16" s="49"/>
      <c r="L16" s="49"/>
      <c r="M16" s="49"/>
      <c r="N16" s="49"/>
      <c r="O16" s="49"/>
      <c r="P16" s="49"/>
      <c r="Q16" s="49"/>
      <c r="R16" s="49"/>
    </row>
  </sheetData>
  <mergeCells count="9">
    <mergeCell ref="B4:F4"/>
    <mergeCell ref="K5:L5"/>
    <mergeCell ref="M5:N5"/>
    <mergeCell ref="O5:P5"/>
    <mergeCell ref="Q5:R5"/>
    <mergeCell ref="C5:D5"/>
    <mergeCell ref="E5:F5"/>
    <mergeCell ref="G5:H5"/>
    <mergeCell ref="I5:J5"/>
  </mergeCells>
  <phoneticPr fontId="0" type="noConversion"/>
  <pageMargins left="0.75" right="0.75" top="1" bottom="1" header="0.5" footer="0.5"/>
  <pageSetup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V53"/>
  <sheetViews>
    <sheetView zoomScale="70" zoomScaleNormal="70" workbookViewId="0">
      <pane ySplit="4" topLeftCell="A41" activePane="bottomLeft" state="frozen"/>
      <selection pane="bottomLeft" activeCell="Q12" sqref="Q12"/>
    </sheetView>
  </sheetViews>
  <sheetFormatPr defaultColWidth="8.6640625" defaultRowHeight="15" x14ac:dyDescent="0.25"/>
  <cols>
    <col min="1" max="1" width="17.5" style="82" customWidth="1"/>
    <col min="2" max="2" width="12.6640625" style="82" customWidth="1"/>
    <col min="3" max="3" width="21.6640625" style="82" customWidth="1"/>
    <col min="4" max="5" width="14.33203125" style="82" customWidth="1"/>
    <col min="6" max="6" width="18.6640625" style="82" customWidth="1"/>
    <col min="7" max="8" width="15" style="82" customWidth="1"/>
    <col min="9" max="9" width="25.5" style="82" customWidth="1"/>
    <col min="10" max="10" width="26.5" style="83" customWidth="1"/>
    <col min="11" max="16384" width="8.6640625" style="82"/>
  </cols>
  <sheetData>
    <row r="1" spans="1:20" x14ac:dyDescent="0.25">
      <c r="A1" s="177" t="s">
        <v>90</v>
      </c>
    </row>
    <row r="2" spans="1:20" ht="15.75" thickBot="1" x14ac:dyDescent="0.3"/>
    <row r="3" spans="1:20" x14ac:dyDescent="0.25">
      <c r="A3" s="178"/>
      <c r="B3" s="179"/>
      <c r="C3" s="180"/>
      <c r="D3" s="382" t="s">
        <v>105</v>
      </c>
      <c r="E3" s="383"/>
      <c r="F3" s="384"/>
      <c r="G3" s="385" t="s">
        <v>106</v>
      </c>
      <c r="H3" s="383"/>
      <c r="I3" s="386"/>
      <c r="J3" s="388" t="s">
        <v>128</v>
      </c>
    </row>
    <row r="4" spans="1:20" s="83" customFormat="1" ht="30" x14ac:dyDescent="0.25">
      <c r="A4" s="181" t="s">
        <v>84</v>
      </c>
      <c r="B4" s="182" t="s">
        <v>156</v>
      </c>
      <c r="C4" s="183" t="s">
        <v>91</v>
      </c>
      <c r="D4" s="184" t="s">
        <v>109</v>
      </c>
      <c r="E4" s="185" t="s">
        <v>107</v>
      </c>
      <c r="F4" s="186" t="s">
        <v>82</v>
      </c>
      <c r="G4" s="187" t="s">
        <v>108</v>
      </c>
      <c r="H4" s="185" t="s">
        <v>107</v>
      </c>
      <c r="I4" s="188" t="s">
        <v>82</v>
      </c>
      <c r="J4" s="389"/>
    </row>
    <row r="5" spans="1:20" s="83" customFormat="1" ht="26.1" customHeight="1" x14ac:dyDescent="0.3">
      <c r="A5" s="119" t="s">
        <v>79</v>
      </c>
      <c r="B5" s="88"/>
      <c r="C5" s="89"/>
      <c r="D5" s="84"/>
      <c r="E5" s="85"/>
      <c r="F5" s="86"/>
      <c r="G5" s="87"/>
      <c r="H5" s="85"/>
      <c r="I5" s="174"/>
      <c r="J5" s="176"/>
    </row>
    <row r="6" spans="1:20" ht="75" x14ac:dyDescent="0.25">
      <c r="A6" s="90" t="s">
        <v>87</v>
      </c>
      <c r="B6" s="91" t="s">
        <v>92</v>
      </c>
      <c r="C6" s="92" t="s">
        <v>3</v>
      </c>
      <c r="D6" s="93" t="e">
        <f>#REF!</f>
        <v>#REF!</v>
      </c>
      <c r="E6" s="91" t="s">
        <v>110</v>
      </c>
      <c r="F6" s="94" t="s">
        <v>111</v>
      </c>
      <c r="G6" s="95">
        <v>0.65649999999999997</v>
      </c>
      <c r="H6" s="96" t="s">
        <v>110</v>
      </c>
      <c r="I6" s="175" t="s">
        <v>93</v>
      </c>
      <c r="J6" s="86" t="s">
        <v>129</v>
      </c>
    </row>
    <row r="7" spans="1:20" ht="45" x14ac:dyDescent="0.25">
      <c r="A7" s="97"/>
      <c r="B7" s="98"/>
      <c r="C7" s="91" t="s">
        <v>94</v>
      </c>
      <c r="D7" s="163">
        <f>'Each Engine GHG'!C4</f>
        <v>114.79456339999999</v>
      </c>
      <c r="E7" s="96" t="s">
        <v>110</v>
      </c>
      <c r="F7" s="96" t="s">
        <v>126</v>
      </c>
      <c r="G7" s="96">
        <v>114.79</v>
      </c>
      <c r="H7" s="96" t="s">
        <v>110</v>
      </c>
      <c r="I7" s="164" t="s">
        <v>95</v>
      </c>
      <c r="J7" s="86"/>
    </row>
    <row r="8" spans="1:20" ht="45" x14ac:dyDescent="0.25">
      <c r="A8" s="97"/>
      <c r="B8" s="98"/>
      <c r="C8" s="91" t="s">
        <v>96</v>
      </c>
      <c r="D8" s="387" t="s">
        <v>112</v>
      </c>
      <c r="E8" s="387"/>
      <c r="F8" s="387"/>
      <c r="G8" s="96">
        <v>8.0000000000000003E-10</v>
      </c>
      <c r="H8" s="96" t="s">
        <v>110</v>
      </c>
      <c r="I8" s="164" t="s">
        <v>95</v>
      </c>
      <c r="J8" s="86"/>
    </row>
    <row r="9" spans="1:20" ht="45" x14ac:dyDescent="0.25">
      <c r="A9" s="97"/>
      <c r="B9" s="98"/>
      <c r="C9" s="91" t="s">
        <v>97</v>
      </c>
      <c r="D9" s="165">
        <f>'Each Engine GHG'!C5</f>
        <v>7.0547839999999997E-4</v>
      </c>
      <c r="E9" s="96" t="s">
        <v>110</v>
      </c>
      <c r="F9" s="96" t="s">
        <v>127</v>
      </c>
      <c r="G9" s="96">
        <v>7.1000000000000004E-3</v>
      </c>
      <c r="H9" s="96" t="s">
        <v>110</v>
      </c>
      <c r="I9" s="164" t="s">
        <v>98</v>
      </c>
      <c r="J9" s="86"/>
    </row>
    <row r="10" spans="1:20" ht="45" x14ac:dyDescent="0.25">
      <c r="A10" s="97"/>
      <c r="B10" s="98"/>
      <c r="C10" s="91" t="s">
        <v>121</v>
      </c>
      <c r="D10" s="165">
        <f>'Each Engine GHG'!C6</f>
        <v>1.3889105999999999E-3</v>
      </c>
      <c r="E10" s="96" t="s">
        <v>110</v>
      </c>
      <c r="F10" s="96" t="s">
        <v>127</v>
      </c>
      <c r="G10" s="96">
        <v>1.4E-3</v>
      </c>
      <c r="H10" s="96" t="s">
        <v>110</v>
      </c>
      <c r="I10" s="164" t="s">
        <v>98</v>
      </c>
      <c r="J10" s="86"/>
    </row>
    <row r="11" spans="1:20" ht="75" x14ac:dyDescent="0.25">
      <c r="A11" s="97"/>
      <c r="B11" s="98"/>
      <c r="C11" s="91" t="s">
        <v>100</v>
      </c>
      <c r="D11" s="166" t="e">
        <f>#REF!</f>
        <v>#REF!</v>
      </c>
      <c r="E11" s="96" t="s">
        <v>110</v>
      </c>
      <c r="F11" s="164" t="s">
        <v>111</v>
      </c>
      <c r="G11" s="160">
        <v>0.5968</v>
      </c>
      <c r="H11" s="96" t="s">
        <v>110</v>
      </c>
      <c r="I11" s="164" t="s">
        <v>93</v>
      </c>
      <c r="J11" s="86" t="s">
        <v>129</v>
      </c>
    </row>
    <row r="12" spans="1:20" ht="138.19999999999999" customHeight="1" x14ac:dyDescent="0.25">
      <c r="A12" s="97"/>
      <c r="B12" s="98"/>
      <c r="C12" s="91" t="s">
        <v>101</v>
      </c>
      <c r="D12" s="125" t="e">
        <f>#REF!</f>
        <v>#REF!</v>
      </c>
      <c r="E12" s="96" t="s">
        <v>110</v>
      </c>
      <c r="F12" s="85" t="s">
        <v>113</v>
      </c>
      <c r="G12" s="160">
        <v>6.7080000000000001E-2</v>
      </c>
      <c r="H12" s="96" t="s">
        <v>110</v>
      </c>
      <c r="I12" s="164" t="s">
        <v>93</v>
      </c>
      <c r="J12" s="390" t="s">
        <v>130</v>
      </c>
    </row>
    <row r="13" spans="1:20" ht="45" x14ac:dyDescent="0.25">
      <c r="A13" s="97"/>
      <c r="B13" s="98"/>
      <c r="C13" s="91" t="s">
        <v>102</v>
      </c>
      <c r="D13" s="125" t="e">
        <f>D12</f>
        <v>#REF!</v>
      </c>
      <c r="E13" s="96" t="s">
        <v>110</v>
      </c>
      <c r="F13" s="85" t="s">
        <v>113</v>
      </c>
      <c r="G13" s="160">
        <v>6.7080000000000001E-2</v>
      </c>
      <c r="H13" s="96" t="s">
        <v>110</v>
      </c>
      <c r="I13" s="164" t="s">
        <v>93</v>
      </c>
      <c r="J13" s="390"/>
    </row>
    <row r="14" spans="1:20" ht="45" x14ac:dyDescent="0.25">
      <c r="A14" s="97"/>
      <c r="B14" s="98"/>
      <c r="C14" s="91" t="s">
        <v>103</v>
      </c>
      <c r="D14" s="125" t="e">
        <f>D12</f>
        <v>#REF!</v>
      </c>
      <c r="E14" s="96" t="s">
        <v>110</v>
      </c>
      <c r="F14" s="85" t="s">
        <v>113</v>
      </c>
      <c r="G14" s="160">
        <v>6.7080000000000001E-2</v>
      </c>
      <c r="H14" s="96" t="s">
        <v>110</v>
      </c>
      <c r="I14" s="164" t="s">
        <v>93</v>
      </c>
      <c r="J14" s="390"/>
    </row>
    <row r="15" spans="1:20" ht="90.75" x14ac:dyDescent="0.3">
      <c r="A15" s="97"/>
      <c r="B15" s="98"/>
      <c r="C15" s="91" t="s">
        <v>104</v>
      </c>
      <c r="D15" s="167" t="e">
        <f>#REF!</f>
        <v>#REF!</v>
      </c>
      <c r="E15" s="96" t="s">
        <v>80</v>
      </c>
      <c r="F15" s="85" t="s">
        <v>114</v>
      </c>
      <c r="G15" s="160">
        <v>48.98</v>
      </c>
      <c r="H15" s="96" t="s">
        <v>80</v>
      </c>
      <c r="I15" s="164" t="s">
        <v>93</v>
      </c>
      <c r="J15" s="86" t="s">
        <v>131</v>
      </c>
      <c r="T15" s="119"/>
    </row>
    <row r="16" spans="1:20" ht="120.75" thickBot="1" x14ac:dyDescent="0.3">
      <c r="A16" s="99"/>
      <c r="B16" s="100"/>
      <c r="C16" s="168" t="s">
        <v>5</v>
      </c>
      <c r="D16" s="169" t="e">
        <f>#REF!</f>
        <v>#REF!</v>
      </c>
      <c r="E16" s="101" t="s">
        <v>110</v>
      </c>
      <c r="F16" s="129" t="s">
        <v>115</v>
      </c>
      <c r="G16" s="170">
        <v>0.2029</v>
      </c>
      <c r="H16" s="101" t="s">
        <v>110</v>
      </c>
      <c r="I16" s="171" t="s">
        <v>93</v>
      </c>
      <c r="J16" s="102" t="s">
        <v>132</v>
      </c>
    </row>
    <row r="17" spans="1:22" ht="46.15" customHeight="1" x14ac:dyDescent="0.3">
      <c r="A17" s="120" t="s">
        <v>157</v>
      </c>
      <c r="B17" s="122"/>
      <c r="C17" s="122"/>
      <c r="D17" s="122"/>
      <c r="E17" s="122"/>
      <c r="F17" s="122"/>
      <c r="G17" s="122"/>
      <c r="H17" s="122"/>
      <c r="I17" s="122"/>
      <c r="J17" s="123"/>
    </row>
    <row r="18" spans="1:22" ht="27" customHeight="1" x14ac:dyDescent="0.25">
      <c r="A18" s="137" t="s">
        <v>86</v>
      </c>
      <c r="B18" s="137" t="s">
        <v>92</v>
      </c>
      <c r="C18" s="137" t="s">
        <v>3</v>
      </c>
      <c r="D18" s="96"/>
      <c r="E18" s="96"/>
      <c r="F18" s="96"/>
      <c r="G18" s="138">
        <v>7.5</v>
      </c>
      <c r="H18" s="96" t="s">
        <v>138</v>
      </c>
      <c r="I18" s="172" t="s">
        <v>98</v>
      </c>
      <c r="J18" s="377" t="s">
        <v>139</v>
      </c>
      <c r="M18" s="104"/>
      <c r="N18" s="105"/>
      <c r="O18" s="105"/>
      <c r="P18" s="104"/>
      <c r="Q18" s="105"/>
      <c r="R18" s="105"/>
      <c r="S18" s="106"/>
      <c r="T18" s="107"/>
      <c r="U18" s="108"/>
      <c r="V18" s="104"/>
    </row>
    <row r="19" spans="1:22" ht="43.5" x14ac:dyDescent="0.25">
      <c r="A19" s="103"/>
      <c r="B19" s="103"/>
      <c r="C19" s="137" t="s">
        <v>118</v>
      </c>
      <c r="D19" s="96"/>
      <c r="E19" s="96"/>
      <c r="F19" s="96"/>
      <c r="G19" s="138">
        <v>138.6</v>
      </c>
      <c r="H19" s="96" t="s">
        <v>110</v>
      </c>
      <c r="I19" s="172" t="s">
        <v>95</v>
      </c>
      <c r="J19" s="378"/>
      <c r="M19" s="104"/>
      <c r="N19" s="105"/>
      <c r="O19" s="105"/>
      <c r="P19" s="104"/>
      <c r="Q19" s="105"/>
      <c r="R19" s="105"/>
      <c r="S19" s="106"/>
      <c r="T19" s="107"/>
      <c r="U19" s="108"/>
      <c r="V19" s="104"/>
    </row>
    <row r="20" spans="1:22" ht="43.5" x14ac:dyDescent="0.25">
      <c r="A20" s="103"/>
      <c r="B20" s="103"/>
      <c r="C20" s="137" t="s">
        <v>97</v>
      </c>
      <c r="D20" s="96"/>
      <c r="E20" s="96"/>
      <c r="F20" s="96"/>
      <c r="G20" s="138">
        <v>6.6100000000000004E-3</v>
      </c>
      <c r="H20" s="96" t="s">
        <v>110</v>
      </c>
      <c r="I20" s="172" t="s">
        <v>95</v>
      </c>
      <c r="J20" s="378"/>
      <c r="K20" s="104"/>
      <c r="L20" s="105"/>
      <c r="M20" s="105"/>
      <c r="N20" s="104"/>
      <c r="O20" s="105"/>
      <c r="P20" s="105"/>
      <c r="Q20" s="106"/>
      <c r="R20" s="107"/>
      <c r="S20" s="108"/>
      <c r="T20" s="104"/>
    </row>
    <row r="21" spans="1:22" ht="43.5" x14ac:dyDescent="0.25">
      <c r="A21" s="103"/>
      <c r="B21" s="103"/>
      <c r="C21" s="137" t="s">
        <v>99</v>
      </c>
      <c r="D21" s="96"/>
      <c r="E21" s="96"/>
      <c r="F21" s="96"/>
      <c r="G21" s="138">
        <v>1.32E-3</v>
      </c>
      <c r="H21" s="96" t="s">
        <v>110</v>
      </c>
      <c r="I21" s="172" t="s">
        <v>95</v>
      </c>
      <c r="J21" s="378"/>
      <c r="K21" s="104"/>
      <c r="L21" s="105"/>
      <c r="M21" s="105"/>
      <c r="N21" s="104"/>
      <c r="O21" s="105"/>
      <c r="P21" s="105"/>
      <c r="Q21" s="106"/>
      <c r="R21" s="107"/>
      <c r="S21" s="108"/>
      <c r="T21" s="104"/>
    </row>
    <row r="22" spans="1:22" ht="43.5" x14ac:dyDescent="0.25">
      <c r="A22" s="103"/>
      <c r="B22" s="103"/>
      <c r="C22" s="137" t="s">
        <v>100</v>
      </c>
      <c r="D22" s="96"/>
      <c r="E22" s="96"/>
      <c r="F22" s="96"/>
      <c r="G22" s="138">
        <v>13</v>
      </c>
      <c r="H22" s="96" t="s">
        <v>138</v>
      </c>
      <c r="I22" s="172" t="s">
        <v>98</v>
      </c>
      <c r="J22" s="378"/>
      <c r="K22" s="104"/>
      <c r="L22" s="105"/>
      <c r="M22" s="105"/>
      <c r="N22" s="104"/>
      <c r="O22" s="105"/>
      <c r="P22" s="105"/>
      <c r="Q22" s="106"/>
      <c r="R22" s="107"/>
      <c r="S22" s="108"/>
      <c r="T22" s="104"/>
    </row>
    <row r="23" spans="1:22" ht="43.5" x14ac:dyDescent="0.25">
      <c r="A23" s="103"/>
      <c r="B23" s="103"/>
      <c r="C23" s="137" t="s">
        <v>101</v>
      </c>
      <c r="D23" s="96"/>
      <c r="E23" s="96"/>
      <c r="F23" s="96"/>
      <c r="G23" s="138">
        <v>0.7</v>
      </c>
      <c r="H23" s="96" t="s">
        <v>138</v>
      </c>
      <c r="I23" s="172" t="s">
        <v>98</v>
      </c>
      <c r="J23" s="378"/>
      <c r="K23" s="104"/>
      <c r="L23" s="105"/>
      <c r="M23" s="105"/>
      <c r="N23" s="104"/>
      <c r="O23" s="105"/>
      <c r="P23" s="105"/>
      <c r="Q23" s="106"/>
      <c r="R23" s="107"/>
      <c r="S23" s="108"/>
      <c r="T23" s="104"/>
    </row>
    <row r="24" spans="1:22" ht="43.5" x14ac:dyDescent="0.25">
      <c r="A24" s="103"/>
      <c r="B24" s="103"/>
      <c r="C24" s="137" t="s">
        <v>102</v>
      </c>
      <c r="D24" s="96"/>
      <c r="E24" s="96"/>
      <c r="F24" s="96"/>
      <c r="G24" s="138">
        <v>0.7</v>
      </c>
      <c r="H24" s="96" t="s">
        <v>138</v>
      </c>
      <c r="I24" s="172" t="s">
        <v>98</v>
      </c>
      <c r="J24" s="378"/>
      <c r="K24" s="104"/>
      <c r="L24" s="105"/>
      <c r="M24" s="105"/>
      <c r="N24" s="104"/>
      <c r="O24" s="105"/>
      <c r="P24" s="105"/>
      <c r="Q24" s="106"/>
      <c r="R24" s="107"/>
      <c r="S24" s="108"/>
      <c r="T24" s="104"/>
    </row>
    <row r="25" spans="1:22" ht="93.2" customHeight="1" x14ac:dyDescent="0.25">
      <c r="A25" s="103"/>
      <c r="B25" s="103"/>
      <c r="C25" s="137" t="s">
        <v>133</v>
      </c>
      <c r="D25" s="96"/>
      <c r="E25" s="96"/>
      <c r="F25" s="96"/>
      <c r="G25" s="96">
        <v>0.03</v>
      </c>
      <c r="H25" s="96" t="s">
        <v>138</v>
      </c>
      <c r="I25" s="172" t="s">
        <v>98</v>
      </c>
      <c r="J25" s="378"/>
      <c r="K25" s="104"/>
      <c r="L25" s="105"/>
      <c r="M25" s="105"/>
      <c r="N25" s="104"/>
      <c r="O25" s="105"/>
      <c r="P25" s="105"/>
      <c r="Q25" s="106"/>
      <c r="R25" s="107"/>
      <c r="S25" s="108"/>
      <c r="T25" s="104"/>
    </row>
    <row r="26" spans="1:22" ht="43.5" x14ac:dyDescent="0.25">
      <c r="A26" s="103"/>
      <c r="B26" s="103"/>
      <c r="C26" s="137" t="s">
        <v>103</v>
      </c>
      <c r="D26" s="96"/>
      <c r="E26" s="96"/>
      <c r="F26" s="96"/>
      <c r="G26" s="96">
        <v>0.7</v>
      </c>
      <c r="H26" s="96" t="s">
        <v>138</v>
      </c>
      <c r="I26" s="172" t="s">
        <v>98</v>
      </c>
      <c r="J26" s="378"/>
      <c r="K26" s="104"/>
      <c r="L26" s="105"/>
      <c r="M26" s="105"/>
      <c r="N26" s="104"/>
      <c r="O26" s="105"/>
      <c r="P26" s="105"/>
      <c r="Q26" s="106"/>
      <c r="R26" s="107"/>
      <c r="S26" s="108"/>
      <c r="T26" s="104"/>
    </row>
    <row r="27" spans="1:22" ht="43.5" x14ac:dyDescent="0.25">
      <c r="A27" s="103"/>
      <c r="B27" s="103"/>
      <c r="C27" s="137" t="s">
        <v>104</v>
      </c>
      <c r="D27" s="96"/>
      <c r="E27" s="96"/>
      <c r="F27" s="96"/>
      <c r="G27" s="96">
        <v>1.5</v>
      </c>
      <c r="H27" s="96" t="s">
        <v>138</v>
      </c>
      <c r="I27" s="172" t="s">
        <v>98</v>
      </c>
      <c r="J27" s="378"/>
      <c r="K27" s="104"/>
      <c r="L27" s="105"/>
      <c r="M27" s="105"/>
      <c r="N27" s="104"/>
      <c r="O27" s="105"/>
      <c r="P27" s="105"/>
      <c r="Q27" s="106"/>
      <c r="R27" s="107"/>
      <c r="S27" s="108"/>
      <c r="T27" s="104"/>
    </row>
    <row r="28" spans="1:22" ht="44.25" thickBot="1" x14ac:dyDescent="0.3">
      <c r="A28" s="103"/>
      <c r="B28" s="103"/>
      <c r="C28" s="142" t="s">
        <v>5</v>
      </c>
      <c r="D28" s="143"/>
      <c r="E28" s="143"/>
      <c r="F28" s="143"/>
      <c r="G28" s="143">
        <v>1</v>
      </c>
      <c r="H28" s="143" t="s">
        <v>138</v>
      </c>
      <c r="I28" s="173" t="s">
        <v>93</v>
      </c>
      <c r="J28" s="379"/>
      <c r="K28" s="104"/>
      <c r="L28" s="105"/>
      <c r="M28" s="105"/>
      <c r="N28" s="104"/>
      <c r="O28" s="105"/>
      <c r="P28" s="105"/>
      <c r="Q28" s="106"/>
      <c r="R28" s="107"/>
      <c r="S28" s="108"/>
      <c r="T28" s="104"/>
    </row>
    <row r="29" spans="1:22" ht="19.5" x14ac:dyDescent="0.3">
      <c r="A29" s="120" t="s">
        <v>160</v>
      </c>
      <c r="B29" s="122"/>
      <c r="C29" s="122"/>
      <c r="D29" s="122"/>
      <c r="E29" s="122"/>
      <c r="F29" s="122"/>
      <c r="G29" s="122"/>
      <c r="H29" s="122"/>
      <c r="I29" s="122"/>
      <c r="J29" s="144"/>
      <c r="K29" s="104"/>
      <c r="L29" s="105"/>
      <c r="M29" s="105"/>
      <c r="N29" s="104"/>
      <c r="O29" s="105"/>
      <c r="P29" s="105"/>
      <c r="Q29" s="106"/>
      <c r="R29" s="107"/>
      <c r="S29" s="108"/>
      <c r="T29" s="104"/>
      <c r="U29" s="106"/>
    </row>
    <row r="30" spans="1:22" ht="43.5" x14ac:dyDescent="0.25">
      <c r="A30" s="124"/>
      <c r="B30" s="137" t="s">
        <v>134</v>
      </c>
      <c r="C30" s="137" t="s">
        <v>3</v>
      </c>
      <c r="D30" s="145" t="e">
        <f>#REF!</f>
        <v>#REF!</v>
      </c>
      <c r="E30" s="96" t="s">
        <v>110</v>
      </c>
      <c r="F30" s="96"/>
      <c r="G30" s="96">
        <v>0.2</v>
      </c>
      <c r="H30" s="96" t="s">
        <v>110</v>
      </c>
      <c r="I30" s="146" t="s">
        <v>93</v>
      </c>
      <c r="J30" s="147"/>
      <c r="K30" s="104"/>
      <c r="L30" s="105"/>
      <c r="M30" s="105"/>
      <c r="N30" s="104"/>
      <c r="O30" s="105"/>
      <c r="P30" s="105"/>
      <c r="Q30" s="106"/>
      <c r="R30" s="107"/>
      <c r="S30" s="108"/>
      <c r="T30" s="104"/>
      <c r="U30" s="106"/>
    </row>
    <row r="31" spans="1:22" ht="43.5" x14ac:dyDescent="0.25">
      <c r="A31" s="113"/>
      <c r="B31" s="103"/>
      <c r="C31" s="137" t="s">
        <v>94</v>
      </c>
      <c r="D31" s="148">
        <f>'Flare GHG'!C4</f>
        <v>114.79456339999999</v>
      </c>
      <c r="E31" s="96"/>
      <c r="F31" s="96"/>
      <c r="G31" s="96">
        <v>114.8</v>
      </c>
      <c r="H31" s="96" t="s">
        <v>110</v>
      </c>
      <c r="I31" s="146" t="s">
        <v>98</v>
      </c>
      <c r="J31" s="147"/>
      <c r="K31" s="104"/>
      <c r="L31" s="105"/>
      <c r="M31" s="105"/>
      <c r="N31" s="104"/>
      <c r="O31" s="105"/>
      <c r="P31" s="105"/>
      <c r="Q31" s="106"/>
      <c r="R31" s="107"/>
      <c r="S31" s="108"/>
      <c r="T31" s="104"/>
      <c r="U31" s="106"/>
    </row>
    <row r="32" spans="1:22" ht="43.5" x14ac:dyDescent="0.25">
      <c r="A32" s="113"/>
      <c r="B32" s="103"/>
      <c r="C32" s="137" t="s">
        <v>97</v>
      </c>
      <c r="D32" s="149">
        <f>'Flare GHG'!C5</f>
        <v>7.0547839999999997E-3</v>
      </c>
      <c r="E32" s="96"/>
      <c r="F32" s="96"/>
      <c r="G32" s="96">
        <v>7.1000000000000004E-3</v>
      </c>
      <c r="H32" s="96" t="s">
        <v>110</v>
      </c>
      <c r="I32" s="146" t="s">
        <v>98</v>
      </c>
      <c r="J32" s="147"/>
      <c r="K32" s="104"/>
      <c r="L32" s="105"/>
      <c r="M32" s="105"/>
      <c r="N32" s="104"/>
      <c r="O32" s="105"/>
      <c r="P32" s="105"/>
      <c r="Q32" s="106"/>
      <c r="R32" s="107"/>
      <c r="S32" s="108"/>
      <c r="T32" s="104"/>
      <c r="U32" s="106"/>
    </row>
    <row r="33" spans="1:21" ht="43.5" x14ac:dyDescent="0.25">
      <c r="A33" s="113"/>
      <c r="B33" s="103"/>
      <c r="C33" s="137" t="s">
        <v>99</v>
      </c>
      <c r="D33" s="149">
        <f>'Flare GHG'!C6</f>
        <v>1.3889105999999999E-3</v>
      </c>
      <c r="E33" s="96"/>
      <c r="F33" s="96"/>
      <c r="G33" s="96">
        <v>1.4E-3</v>
      </c>
      <c r="H33" s="96" t="s">
        <v>110</v>
      </c>
      <c r="I33" s="146" t="s">
        <v>98</v>
      </c>
      <c r="J33" s="147"/>
      <c r="K33" s="104"/>
      <c r="L33" s="105"/>
      <c r="M33" s="105"/>
      <c r="N33" s="104"/>
      <c r="O33" s="105"/>
      <c r="P33" s="105"/>
      <c r="Q33" s="106"/>
      <c r="R33" s="107"/>
      <c r="S33" s="108"/>
      <c r="T33" s="104"/>
      <c r="U33" s="106"/>
    </row>
    <row r="34" spans="1:21" ht="43.5" x14ac:dyDescent="0.25">
      <c r="A34" s="113"/>
      <c r="B34" s="103"/>
      <c r="C34" s="137" t="s">
        <v>100</v>
      </c>
      <c r="D34" s="150" t="e">
        <f>#REF!</f>
        <v>#REF!</v>
      </c>
      <c r="E34" s="96" t="s">
        <v>110</v>
      </c>
      <c r="F34" s="96"/>
      <c r="G34" s="96">
        <v>0.06</v>
      </c>
      <c r="H34" s="96" t="s">
        <v>110</v>
      </c>
      <c r="I34" s="146" t="s">
        <v>93</v>
      </c>
      <c r="J34" s="147"/>
      <c r="K34" s="104"/>
      <c r="L34" s="105"/>
      <c r="M34" s="105"/>
      <c r="N34" s="104"/>
      <c r="O34" s="105"/>
      <c r="P34" s="105"/>
      <c r="Q34" s="106"/>
      <c r="R34" s="107"/>
      <c r="S34" s="108"/>
      <c r="T34" s="104"/>
      <c r="U34" s="106"/>
    </row>
    <row r="35" spans="1:21" ht="29.25" x14ac:dyDescent="0.25">
      <c r="A35" s="113"/>
      <c r="B35" s="103"/>
      <c r="C35" s="137" t="s">
        <v>101</v>
      </c>
      <c r="D35" s="151" t="e">
        <f>#REF!</f>
        <v>#REF!</v>
      </c>
      <c r="E35" s="96" t="s">
        <v>143</v>
      </c>
      <c r="F35" s="96"/>
      <c r="G35" s="138">
        <v>17</v>
      </c>
      <c r="H35" s="96" t="s">
        <v>140</v>
      </c>
      <c r="I35" s="146" t="s">
        <v>135</v>
      </c>
      <c r="J35" s="147"/>
      <c r="K35" s="104"/>
      <c r="L35" s="105"/>
      <c r="M35" s="105"/>
      <c r="N35" s="104"/>
      <c r="O35" s="105"/>
      <c r="P35" s="105"/>
      <c r="Q35" s="106"/>
      <c r="R35" s="107"/>
      <c r="S35" s="108"/>
      <c r="T35" s="104"/>
      <c r="U35" s="106"/>
    </row>
    <row r="36" spans="1:21" ht="29.25" x14ac:dyDescent="0.25">
      <c r="A36" s="113"/>
      <c r="B36" s="103"/>
      <c r="C36" s="137" t="s">
        <v>102</v>
      </c>
      <c r="D36" s="151" t="e">
        <f>#REF!</f>
        <v>#REF!</v>
      </c>
      <c r="E36" s="96" t="s">
        <v>143</v>
      </c>
      <c r="F36" s="96"/>
      <c r="G36" s="138">
        <v>17</v>
      </c>
      <c r="H36" s="96" t="s">
        <v>140</v>
      </c>
      <c r="I36" s="146" t="s">
        <v>135</v>
      </c>
      <c r="J36" s="147"/>
      <c r="K36" s="104"/>
      <c r="L36" s="105"/>
      <c r="M36" s="105"/>
      <c r="N36" s="104"/>
      <c r="O36" s="105"/>
      <c r="P36" s="105"/>
      <c r="Q36" s="106"/>
      <c r="R36" s="107"/>
      <c r="S36" s="108"/>
      <c r="T36" s="104"/>
      <c r="U36" s="106"/>
    </row>
    <row r="37" spans="1:21" ht="29.25" x14ac:dyDescent="0.25">
      <c r="A37" s="113"/>
      <c r="B37" s="103"/>
      <c r="C37" s="137" t="s">
        <v>133</v>
      </c>
      <c r="D37" s="152" t="s">
        <v>144</v>
      </c>
      <c r="E37" s="96"/>
      <c r="F37" s="96"/>
      <c r="G37" s="153">
        <v>1.6</v>
      </c>
      <c r="H37" s="96" t="s">
        <v>141</v>
      </c>
      <c r="I37" s="146" t="s">
        <v>136</v>
      </c>
      <c r="J37" s="139" t="s">
        <v>171</v>
      </c>
      <c r="K37" s="104"/>
      <c r="L37" s="105"/>
      <c r="M37" s="105"/>
      <c r="N37" s="104"/>
      <c r="O37" s="105"/>
      <c r="P37" s="105"/>
      <c r="Q37" s="106"/>
      <c r="R37" s="107"/>
      <c r="S37" s="108"/>
      <c r="T37" s="104"/>
      <c r="U37" s="106"/>
    </row>
    <row r="38" spans="1:21" ht="29.25" x14ac:dyDescent="0.25">
      <c r="A38" s="113"/>
      <c r="B38" s="103"/>
      <c r="C38" s="137" t="s">
        <v>103</v>
      </c>
      <c r="D38" s="154" t="e">
        <f>#REF!</f>
        <v>#REF!</v>
      </c>
      <c r="E38" s="96" t="s">
        <v>143</v>
      </c>
      <c r="F38" s="96"/>
      <c r="G38" s="138">
        <v>17</v>
      </c>
      <c r="H38" s="96" t="s">
        <v>140</v>
      </c>
      <c r="I38" s="146" t="s">
        <v>135</v>
      </c>
      <c r="J38" s="147"/>
      <c r="K38" s="104"/>
      <c r="L38" s="105"/>
      <c r="M38" s="105"/>
      <c r="N38" s="104"/>
      <c r="O38" s="105"/>
      <c r="P38" s="105"/>
      <c r="Q38" s="106"/>
      <c r="R38" s="107"/>
      <c r="S38" s="108"/>
      <c r="T38" s="104"/>
      <c r="U38" s="106"/>
    </row>
    <row r="39" spans="1:21" ht="43.5" x14ac:dyDescent="0.25">
      <c r="A39" s="113"/>
      <c r="B39" s="103"/>
      <c r="C39" s="137" t="s">
        <v>104</v>
      </c>
      <c r="D39" s="155" t="e">
        <f>#REF!</f>
        <v>#REF!</v>
      </c>
      <c r="E39" s="96" t="s">
        <v>80</v>
      </c>
      <c r="F39" s="96"/>
      <c r="G39" s="153">
        <v>48.98</v>
      </c>
      <c r="H39" s="96" t="s">
        <v>142</v>
      </c>
      <c r="I39" s="146" t="s">
        <v>135</v>
      </c>
      <c r="J39" s="139" t="s">
        <v>172</v>
      </c>
      <c r="K39" s="104"/>
      <c r="L39" s="105"/>
      <c r="M39" s="105"/>
      <c r="N39" s="104"/>
      <c r="O39" s="105"/>
      <c r="P39" s="105"/>
      <c r="Q39" s="106"/>
      <c r="R39" s="107"/>
      <c r="S39" s="108"/>
      <c r="T39" s="104"/>
      <c r="U39" s="106"/>
    </row>
    <row r="40" spans="1:21" ht="72.75" thickBot="1" x14ac:dyDescent="0.3">
      <c r="A40" s="115"/>
      <c r="B40" s="116"/>
      <c r="C40" s="140" t="s">
        <v>5</v>
      </c>
      <c r="D40" s="128" t="e">
        <f>#REF!</f>
        <v>#REF!</v>
      </c>
      <c r="E40" s="101" t="s">
        <v>145</v>
      </c>
      <c r="F40" s="101"/>
      <c r="G40" s="156">
        <v>34.700000000000003</v>
      </c>
      <c r="H40" s="101" t="s">
        <v>142</v>
      </c>
      <c r="I40" s="157" t="s">
        <v>137</v>
      </c>
      <c r="J40" s="141" t="s">
        <v>170</v>
      </c>
      <c r="K40" s="104"/>
      <c r="L40" s="105"/>
      <c r="M40" s="105"/>
      <c r="N40" s="104"/>
      <c r="O40" s="105"/>
      <c r="P40" s="105"/>
      <c r="Q40" s="106"/>
      <c r="R40" s="107"/>
      <c r="S40" s="108"/>
      <c r="T40" s="104"/>
      <c r="U40" s="106"/>
    </row>
    <row r="41" spans="1:21" ht="19.5" x14ac:dyDescent="0.3">
      <c r="A41" s="120" t="s">
        <v>158</v>
      </c>
      <c r="B41" s="162"/>
      <c r="C41" s="109"/>
      <c r="D41" s="158"/>
      <c r="E41" s="110"/>
      <c r="F41" s="110"/>
      <c r="G41" s="159"/>
      <c r="H41" s="110"/>
      <c r="I41" s="111"/>
      <c r="J41" s="112"/>
      <c r="K41" s="104"/>
      <c r="L41" s="105"/>
      <c r="M41" s="105"/>
      <c r="N41" s="104"/>
      <c r="O41" s="105"/>
      <c r="P41" s="105"/>
      <c r="Q41" s="106"/>
      <c r="R41" s="107"/>
      <c r="S41" s="108"/>
      <c r="T41" s="104"/>
      <c r="U41" s="106"/>
    </row>
    <row r="42" spans="1:21" ht="135" x14ac:dyDescent="0.25">
      <c r="A42" s="124" t="s">
        <v>85</v>
      </c>
      <c r="B42" s="96" t="s">
        <v>92</v>
      </c>
      <c r="C42" s="96" t="s">
        <v>3</v>
      </c>
      <c r="D42" s="125">
        <v>0</v>
      </c>
      <c r="E42" s="96"/>
      <c r="F42" s="85" t="s">
        <v>149</v>
      </c>
      <c r="G42" s="160">
        <v>455.8</v>
      </c>
      <c r="H42" s="96" t="s">
        <v>80</v>
      </c>
      <c r="I42" s="85" t="s">
        <v>93</v>
      </c>
      <c r="J42" s="86" t="s">
        <v>155</v>
      </c>
    </row>
    <row r="43" spans="1:21" ht="60" x14ac:dyDescent="0.25">
      <c r="A43" s="118"/>
      <c r="B43" s="114"/>
      <c r="C43" s="96" t="s">
        <v>94</v>
      </c>
      <c r="D43" s="161" t="e">
        <f>'Landfill Emissions'!#REF!</f>
        <v>#REF!</v>
      </c>
      <c r="E43" s="96" t="s">
        <v>80</v>
      </c>
      <c r="F43" s="85" t="s">
        <v>150</v>
      </c>
      <c r="G43" s="160">
        <v>56117</v>
      </c>
      <c r="H43" s="96" t="s">
        <v>80</v>
      </c>
      <c r="I43" s="85" t="s">
        <v>152</v>
      </c>
      <c r="J43" s="86" t="s">
        <v>154</v>
      </c>
    </row>
    <row r="44" spans="1:21" ht="75" x14ac:dyDescent="0.25">
      <c r="A44" s="118"/>
      <c r="B44" s="114"/>
      <c r="C44" s="96" t="s">
        <v>146</v>
      </c>
      <c r="D44" s="161" t="e">
        <f>'Landfill Emissions'!#REF!</f>
        <v>#REF!</v>
      </c>
      <c r="E44" s="96" t="s">
        <v>80</v>
      </c>
      <c r="F44" s="85" t="s">
        <v>151</v>
      </c>
      <c r="G44" s="160">
        <v>20406</v>
      </c>
      <c r="H44" s="96" t="s">
        <v>80</v>
      </c>
      <c r="I44" s="85" t="s">
        <v>153</v>
      </c>
      <c r="J44" s="86" t="s">
        <v>154</v>
      </c>
    </row>
    <row r="45" spans="1:21" ht="27" customHeight="1" thickBot="1" x14ac:dyDescent="0.3">
      <c r="A45" s="121"/>
      <c r="B45" s="117"/>
      <c r="C45" s="101" t="s">
        <v>5</v>
      </c>
      <c r="D45" s="128">
        <v>52.7</v>
      </c>
      <c r="E45" s="101" t="s">
        <v>145</v>
      </c>
      <c r="F45" s="101"/>
      <c r="G45" s="156">
        <v>34.700000000000003</v>
      </c>
      <c r="H45" s="101" t="s">
        <v>142</v>
      </c>
      <c r="I45" s="129" t="s">
        <v>137</v>
      </c>
      <c r="J45" s="141" t="s">
        <v>170</v>
      </c>
    </row>
    <row r="46" spans="1:21" ht="58.5" x14ac:dyDescent="0.3">
      <c r="A46" s="120" t="s">
        <v>159</v>
      </c>
      <c r="B46" s="122"/>
      <c r="C46" s="122"/>
      <c r="D46" s="122"/>
      <c r="E46" s="122"/>
      <c r="F46" s="122"/>
      <c r="G46" s="122"/>
      <c r="H46" s="122"/>
      <c r="I46" s="122"/>
      <c r="J46" s="123"/>
    </row>
    <row r="47" spans="1:21" ht="60" x14ac:dyDescent="0.25">
      <c r="A47" s="124" t="s">
        <v>161</v>
      </c>
      <c r="B47" s="96" t="s">
        <v>92</v>
      </c>
      <c r="C47" s="96" t="s">
        <v>101</v>
      </c>
      <c r="D47" s="132" t="e">
        <f>#REF!</f>
        <v>#REF!</v>
      </c>
      <c r="E47" s="96" t="s">
        <v>164</v>
      </c>
      <c r="F47" s="96" t="s">
        <v>166</v>
      </c>
      <c r="G47" s="96">
        <v>1.4410000000000001</v>
      </c>
      <c r="H47" s="96" t="s">
        <v>164</v>
      </c>
      <c r="I47" s="85" t="s">
        <v>165</v>
      </c>
      <c r="J47" s="86"/>
    </row>
    <row r="48" spans="1:21" ht="60" x14ac:dyDescent="0.25">
      <c r="A48" s="134"/>
      <c r="B48" s="135"/>
      <c r="C48" s="96" t="s">
        <v>102</v>
      </c>
      <c r="D48" s="132" t="e">
        <f>#REF!</f>
        <v>#REF!</v>
      </c>
      <c r="E48" s="96" t="s">
        <v>164</v>
      </c>
      <c r="F48" s="96" t="s">
        <v>166</v>
      </c>
      <c r="G48" s="96">
        <v>0.14000000000000001</v>
      </c>
      <c r="H48" s="96" t="s">
        <v>164</v>
      </c>
      <c r="I48" s="85" t="s">
        <v>165</v>
      </c>
      <c r="J48" s="86"/>
    </row>
    <row r="49" spans="1:10" ht="60.75" thickBot="1" x14ac:dyDescent="0.3">
      <c r="A49" s="121"/>
      <c r="B49" s="136"/>
      <c r="C49" s="101" t="s">
        <v>103</v>
      </c>
      <c r="D49" s="133" t="e">
        <f>#REF!</f>
        <v>#REF!</v>
      </c>
      <c r="E49" s="101" t="s">
        <v>164</v>
      </c>
      <c r="F49" s="101" t="s">
        <v>166</v>
      </c>
      <c r="G49" s="101">
        <v>5.34</v>
      </c>
      <c r="H49" s="101" t="s">
        <v>164</v>
      </c>
      <c r="I49" s="129" t="s">
        <v>165</v>
      </c>
      <c r="J49" s="102"/>
    </row>
    <row r="50" spans="1:10" ht="39" x14ac:dyDescent="0.3">
      <c r="A50" s="120" t="s">
        <v>162</v>
      </c>
      <c r="B50" s="122"/>
      <c r="C50" s="122"/>
      <c r="D50" s="122"/>
      <c r="E50" s="122"/>
      <c r="F50" s="122"/>
      <c r="G50" s="122"/>
      <c r="H50" s="122"/>
      <c r="I50" s="122"/>
      <c r="J50" s="123"/>
    </row>
    <row r="51" spans="1:10" ht="165" x14ac:dyDescent="0.25">
      <c r="A51" s="124" t="s">
        <v>163</v>
      </c>
      <c r="B51" s="96" t="s">
        <v>92</v>
      </c>
      <c r="C51" s="96" t="s">
        <v>101</v>
      </c>
      <c r="D51" s="125" t="e">
        <f>#REF!</f>
        <v>#REF!</v>
      </c>
      <c r="E51" s="96" t="s">
        <v>10</v>
      </c>
      <c r="F51" s="85" t="s">
        <v>168</v>
      </c>
      <c r="G51" s="126">
        <v>0.625</v>
      </c>
      <c r="H51" s="96" t="s">
        <v>10</v>
      </c>
      <c r="I51" s="127" t="s">
        <v>167</v>
      </c>
      <c r="J51" s="380" t="s">
        <v>169</v>
      </c>
    </row>
    <row r="52" spans="1:10" ht="165" x14ac:dyDescent="0.25">
      <c r="A52" s="118"/>
      <c r="B52" s="114"/>
      <c r="C52" s="96" t="s">
        <v>102</v>
      </c>
      <c r="D52" s="125" t="e">
        <f>#REF!</f>
        <v>#REF!</v>
      </c>
      <c r="E52" s="96" t="s">
        <v>10</v>
      </c>
      <c r="F52" s="85" t="s">
        <v>168</v>
      </c>
      <c r="G52" s="126">
        <v>0.05</v>
      </c>
      <c r="H52" s="96" t="s">
        <v>10</v>
      </c>
      <c r="I52" s="127" t="s">
        <v>167</v>
      </c>
      <c r="J52" s="380"/>
    </row>
    <row r="53" spans="1:10" ht="165.75" thickBot="1" x14ac:dyDescent="0.3">
      <c r="A53" s="121"/>
      <c r="B53" s="117"/>
      <c r="C53" s="101" t="s">
        <v>103</v>
      </c>
      <c r="D53" s="128" t="e">
        <f>#REF!</f>
        <v>#REF!</v>
      </c>
      <c r="E53" s="101" t="s">
        <v>10</v>
      </c>
      <c r="F53" s="129" t="s">
        <v>168</v>
      </c>
      <c r="G53" s="130">
        <v>3.15</v>
      </c>
      <c r="H53" s="101" t="s">
        <v>10</v>
      </c>
      <c r="I53" s="131" t="s">
        <v>167</v>
      </c>
      <c r="J53" s="381"/>
    </row>
  </sheetData>
  <mergeCells count="7">
    <mergeCell ref="J18:J28"/>
    <mergeCell ref="J51:J53"/>
    <mergeCell ref="D3:F3"/>
    <mergeCell ref="G3:I3"/>
    <mergeCell ref="D8:F8"/>
    <mergeCell ref="J3:J4"/>
    <mergeCell ref="J12:J14"/>
  </mergeCells>
  <pageMargins left="0.7" right="0.7" top="0.75" bottom="0.75" header="0.3" footer="0.3"/>
  <pageSetup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9" tint="-0.499984740745262"/>
    <pageSetUpPr fitToPage="1"/>
  </sheetPr>
  <dimension ref="A1:L19"/>
  <sheetViews>
    <sheetView showGridLines="0" zoomScaleNormal="100" workbookViewId="0">
      <selection activeCell="E12" sqref="E12"/>
    </sheetView>
  </sheetViews>
  <sheetFormatPr defaultRowHeight="12.95" customHeight="1" x14ac:dyDescent="0.25"/>
  <cols>
    <col min="1" max="1" width="19.6640625" style="59" customWidth="1"/>
    <col min="2" max="2" width="25.5" style="74" bestFit="1" customWidth="1"/>
    <col min="3" max="3" width="18.6640625" style="54" customWidth="1"/>
    <col min="4" max="4" width="18.6640625" style="74" customWidth="1"/>
    <col min="5" max="5" width="18.6640625" style="81" customWidth="1"/>
    <col min="6" max="6" width="12.1640625" style="55" customWidth="1"/>
    <col min="7" max="7" width="14.5" style="55" customWidth="1"/>
    <col min="8" max="8" width="11.1640625" style="56" customWidth="1"/>
    <col min="9" max="9" width="12.6640625" style="56" customWidth="1"/>
    <col min="10" max="10" width="13" style="58" customWidth="1"/>
    <col min="11" max="11" width="10.6640625" style="59" customWidth="1"/>
    <col min="12" max="12" width="9.1640625" style="59" bestFit="1" customWidth="1"/>
    <col min="13" max="256" width="8.6640625" style="59"/>
    <col min="257" max="257" width="48.33203125" style="59" customWidth="1"/>
    <col min="258" max="258" width="5.5" style="59" bestFit="1" customWidth="1"/>
    <col min="259" max="259" width="5.6640625" style="59" bestFit="1" customWidth="1"/>
    <col min="260" max="260" width="10.6640625" style="59" customWidth="1"/>
    <col min="261" max="261" width="10.5" style="59" customWidth="1"/>
    <col min="262" max="262" width="9.5" style="59" bestFit="1" customWidth="1"/>
    <col min="263" max="263" width="11.5" style="59" customWidth="1"/>
    <col min="264" max="264" width="7.6640625" style="59" customWidth="1"/>
    <col min="265" max="265" width="9.6640625" style="59" customWidth="1"/>
    <col min="266" max="266" width="10" style="59" customWidth="1"/>
    <col min="267" max="267" width="10.6640625" style="59" customWidth="1"/>
    <col min="268" max="268" width="9.1640625" style="59" bestFit="1" customWidth="1"/>
    <col min="269" max="512" width="8.6640625" style="59"/>
    <col min="513" max="513" width="48.33203125" style="59" customWidth="1"/>
    <col min="514" max="514" width="5.5" style="59" bestFit="1" customWidth="1"/>
    <col min="515" max="515" width="5.6640625" style="59" bestFit="1" customWidth="1"/>
    <col min="516" max="516" width="10.6640625" style="59" customWidth="1"/>
    <col min="517" max="517" width="10.5" style="59" customWidth="1"/>
    <col min="518" max="518" width="9.5" style="59" bestFit="1" customWidth="1"/>
    <col min="519" max="519" width="11.5" style="59" customWidth="1"/>
    <col min="520" max="520" width="7.6640625" style="59" customWidth="1"/>
    <col min="521" max="521" width="9.6640625" style="59" customWidth="1"/>
    <col min="522" max="522" width="10" style="59" customWidth="1"/>
    <col min="523" max="523" width="10.6640625" style="59" customWidth="1"/>
    <col min="524" max="524" width="9.1640625" style="59" bestFit="1" customWidth="1"/>
    <col min="525" max="768" width="8.6640625" style="59"/>
    <col min="769" max="769" width="48.33203125" style="59" customWidth="1"/>
    <col min="770" max="770" width="5.5" style="59" bestFit="1" customWidth="1"/>
    <col min="771" max="771" width="5.6640625" style="59" bestFit="1" customWidth="1"/>
    <col min="772" max="772" width="10.6640625" style="59" customWidth="1"/>
    <col min="773" max="773" width="10.5" style="59" customWidth="1"/>
    <col min="774" max="774" width="9.5" style="59" bestFit="1" customWidth="1"/>
    <col min="775" max="775" width="11.5" style="59" customWidth="1"/>
    <col min="776" max="776" width="7.6640625" style="59" customWidth="1"/>
    <col min="777" max="777" width="9.6640625" style="59" customWidth="1"/>
    <col min="778" max="778" width="10" style="59" customWidth="1"/>
    <col min="779" max="779" width="10.6640625" style="59" customWidth="1"/>
    <col min="780" max="780" width="9.1640625" style="59" bestFit="1" customWidth="1"/>
    <col min="781" max="1024" width="8.6640625" style="59"/>
    <col min="1025" max="1025" width="48.33203125" style="59" customWidth="1"/>
    <col min="1026" max="1026" width="5.5" style="59" bestFit="1" customWidth="1"/>
    <col min="1027" max="1027" width="5.6640625" style="59" bestFit="1" customWidth="1"/>
    <col min="1028" max="1028" width="10.6640625" style="59" customWidth="1"/>
    <col min="1029" max="1029" width="10.5" style="59" customWidth="1"/>
    <col min="1030" max="1030" width="9.5" style="59" bestFit="1" customWidth="1"/>
    <col min="1031" max="1031" width="11.5" style="59" customWidth="1"/>
    <col min="1032" max="1032" width="7.6640625" style="59" customWidth="1"/>
    <col min="1033" max="1033" width="9.6640625" style="59" customWidth="1"/>
    <col min="1034" max="1034" width="10" style="59" customWidth="1"/>
    <col min="1035" max="1035" width="10.6640625" style="59" customWidth="1"/>
    <col min="1036" max="1036" width="9.1640625" style="59" bestFit="1" customWidth="1"/>
    <col min="1037" max="1280" width="8.6640625" style="59"/>
    <col min="1281" max="1281" width="48.33203125" style="59" customWidth="1"/>
    <col min="1282" max="1282" width="5.5" style="59" bestFit="1" customWidth="1"/>
    <col min="1283" max="1283" width="5.6640625" style="59" bestFit="1" customWidth="1"/>
    <col min="1284" max="1284" width="10.6640625" style="59" customWidth="1"/>
    <col min="1285" max="1285" width="10.5" style="59" customWidth="1"/>
    <col min="1286" max="1286" width="9.5" style="59" bestFit="1" customWidth="1"/>
    <col min="1287" max="1287" width="11.5" style="59" customWidth="1"/>
    <col min="1288" max="1288" width="7.6640625" style="59" customWidth="1"/>
    <col min="1289" max="1289" width="9.6640625" style="59" customWidth="1"/>
    <col min="1290" max="1290" width="10" style="59" customWidth="1"/>
    <col min="1291" max="1291" width="10.6640625" style="59" customWidth="1"/>
    <col min="1292" max="1292" width="9.1640625" style="59" bestFit="1" customWidth="1"/>
    <col min="1293" max="1536" width="8.6640625" style="59"/>
    <col min="1537" max="1537" width="48.33203125" style="59" customWidth="1"/>
    <col min="1538" max="1538" width="5.5" style="59" bestFit="1" customWidth="1"/>
    <col min="1539" max="1539" width="5.6640625" style="59" bestFit="1" customWidth="1"/>
    <col min="1540" max="1540" width="10.6640625" style="59" customWidth="1"/>
    <col min="1541" max="1541" width="10.5" style="59" customWidth="1"/>
    <col min="1542" max="1542" width="9.5" style="59" bestFit="1" customWidth="1"/>
    <col min="1543" max="1543" width="11.5" style="59" customWidth="1"/>
    <col min="1544" max="1544" width="7.6640625" style="59" customWidth="1"/>
    <col min="1545" max="1545" width="9.6640625" style="59" customWidth="1"/>
    <col min="1546" max="1546" width="10" style="59" customWidth="1"/>
    <col min="1547" max="1547" width="10.6640625" style="59" customWidth="1"/>
    <col min="1548" max="1548" width="9.1640625" style="59" bestFit="1" customWidth="1"/>
    <col min="1549" max="1792" width="8.6640625" style="59"/>
    <col min="1793" max="1793" width="48.33203125" style="59" customWidth="1"/>
    <col min="1794" max="1794" width="5.5" style="59" bestFit="1" customWidth="1"/>
    <col min="1795" max="1795" width="5.6640625" style="59" bestFit="1" customWidth="1"/>
    <col min="1796" max="1796" width="10.6640625" style="59" customWidth="1"/>
    <col min="1797" max="1797" width="10.5" style="59" customWidth="1"/>
    <col min="1798" max="1798" width="9.5" style="59" bestFit="1" customWidth="1"/>
    <col min="1799" max="1799" width="11.5" style="59" customWidth="1"/>
    <col min="1800" max="1800" width="7.6640625" style="59" customWidth="1"/>
    <col min="1801" max="1801" width="9.6640625" style="59" customWidth="1"/>
    <col min="1802" max="1802" width="10" style="59" customWidth="1"/>
    <col min="1803" max="1803" width="10.6640625" style="59" customWidth="1"/>
    <col min="1804" max="1804" width="9.1640625" style="59" bestFit="1" customWidth="1"/>
    <col min="1805" max="2048" width="8.6640625" style="59"/>
    <col min="2049" max="2049" width="48.33203125" style="59" customWidth="1"/>
    <col min="2050" max="2050" width="5.5" style="59" bestFit="1" customWidth="1"/>
    <col min="2051" max="2051" width="5.6640625" style="59" bestFit="1" customWidth="1"/>
    <col min="2052" max="2052" width="10.6640625" style="59" customWidth="1"/>
    <col min="2053" max="2053" width="10.5" style="59" customWidth="1"/>
    <col min="2054" max="2054" width="9.5" style="59" bestFit="1" customWidth="1"/>
    <col min="2055" max="2055" width="11.5" style="59" customWidth="1"/>
    <col min="2056" max="2056" width="7.6640625" style="59" customWidth="1"/>
    <col min="2057" max="2057" width="9.6640625" style="59" customWidth="1"/>
    <col min="2058" max="2058" width="10" style="59" customWidth="1"/>
    <col min="2059" max="2059" width="10.6640625" style="59" customWidth="1"/>
    <col min="2060" max="2060" width="9.1640625" style="59" bestFit="1" customWidth="1"/>
    <col min="2061" max="2304" width="8.6640625" style="59"/>
    <col min="2305" max="2305" width="48.33203125" style="59" customWidth="1"/>
    <col min="2306" max="2306" width="5.5" style="59" bestFit="1" customWidth="1"/>
    <col min="2307" max="2307" width="5.6640625" style="59" bestFit="1" customWidth="1"/>
    <col min="2308" max="2308" width="10.6640625" style="59" customWidth="1"/>
    <col min="2309" max="2309" width="10.5" style="59" customWidth="1"/>
    <col min="2310" max="2310" width="9.5" style="59" bestFit="1" customWidth="1"/>
    <col min="2311" max="2311" width="11.5" style="59" customWidth="1"/>
    <col min="2312" max="2312" width="7.6640625" style="59" customWidth="1"/>
    <col min="2313" max="2313" width="9.6640625" style="59" customWidth="1"/>
    <col min="2314" max="2314" width="10" style="59" customWidth="1"/>
    <col min="2315" max="2315" width="10.6640625" style="59" customWidth="1"/>
    <col min="2316" max="2316" width="9.1640625" style="59" bestFit="1" customWidth="1"/>
    <col min="2317" max="2560" width="8.6640625" style="59"/>
    <col min="2561" max="2561" width="48.33203125" style="59" customWidth="1"/>
    <col min="2562" max="2562" width="5.5" style="59" bestFit="1" customWidth="1"/>
    <col min="2563" max="2563" width="5.6640625" style="59" bestFit="1" customWidth="1"/>
    <col min="2564" max="2564" width="10.6640625" style="59" customWidth="1"/>
    <col min="2565" max="2565" width="10.5" style="59" customWidth="1"/>
    <col min="2566" max="2566" width="9.5" style="59" bestFit="1" customWidth="1"/>
    <col min="2567" max="2567" width="11.5" style="59" customWidth="1"/>
    <col min="2568" max="2568" width="7.6640625" style="59" customWidth="1"/>
    <col min="2569" max="2569" width="9.6640625" style="59" customWidth="1"/>
    <col min="2570" max="2570" width="10" style="59" customWidth="1"/>
    <col min="2571" max="2571" width="10.6640625" style="59" customWidth="1"/>
    <col min="2572" max="2572" width="9.1640625" style="59" bestFit="1" customWidth="1"/>
    <col min="2573" max="2816" width="8.6640625" style="59"/>
    <col min="2817" max="2817" width="48.33203125" style="59" customWidth="1"/>
    <col min="2818" max="2818" width="5.5" style="59" bestFit="1" customWidth="1"/>
    <col min="2819" max="2819" width="5.6640625" style="59" bestFit="1" customWidth="1"/>
    <col min="2820" max="2820" width="10.6640625" style="59" customWidth="1"/>
    <col min="2821" max="2821" width="10.5" style="59" customWidth="1"/>
    <col min="2822" max="2822" width="9.5" style="59" bestFit="1" customWidth="1"/>
    <col min="2823" max="2823" width="11.5" style="59" customWidth="1"/>
    <col min="2824" max="2824" width="7.6640625" style="59" customWidth="1"/>
    <col min="2825" max="2825" width="9.6640625" style="59" customWidth="1"/>
    <col min="2826" max="2826" width="10" style="59" customWidth="1"/>
    <col min="2827" max="2827" width="10.6640625" style="59" customWidth="1"/>
    <col min="2828" max="2828" width="9.1640625" style="59" bestFit="1" customWidth="1"/>
    <col min="2829" max="3072" width="8.6640625" style="59"/>
    <col min="3073" max="3073" width="48.33203125" style="59" customWidth="1"/>
    <col min="3074" max="3074" width="5.5" style="59" bestFit="1" customWidth="1"/>
    <col min="3075" max="3075" width="5.6640625" style="59" bestFit="1" customWidth="1"/>
    <col min="3076" max="3076" width="10.6640625" style="59" customWidth="1"/>
    <col min="3077" max="3077" width="10.5" style="59" customWidth="1"/>
    <col min="3078" max="3078" width="9.5" style="59" bestFit="1" customWidth="1"/>
    <col min="3079" max="3079" width="11.5" style="59" customWidth="1"/>
    <col min="3080" max="3080" width="7.6640625" style="59" customWidth="1"/>
    <col min="3081" max="3081" width="9.6640625" style="59" customWidth="1"/>
    <col min="3082" max="3082" width="10" style="59" customWidth="1"/>
    <col min="3083" max="3083" width="10.6640625" style="59" customWidth="1"/>
    <col min="3084" max="3084" width="9.1640625" style="59" bestFit="1" customWidth="1"/>
    <col min="3085" max="3328" width="8.6640625" style="59"/>
    <col min="3329" max="3329" width="48.33203125" style="59" customWidth="1"/>
    <col min="3330" max="3330" width="5.5" style="59" bestFit="1" customWidth="1"/>
    <col min="3331" max="3331" width="5.6640625" style="59" bestFit="1" customWidth="1"/>
    <col min="3332" max="3332" width="10.6640625" style="59" customWidth="1"/>
    <col min="3333" max="3333" width="10.5" style="59" customWidth="1"/>
    <col min="3334" max="3334" width="9.5" style="59" bestFit="1" customWidth="1"/>
    <col min="3335" max="3335" width="11.5" style="59" customWidth="1"/>
    <col min="3336" max="3336" width="7.6640625" style="59" customWidth="1"/>
    <col min="3337" max="3337" width="9.6640625" style="59" customWidth="1"/>
    <col min="3338" max="3338" width="10" style="59" customWidth="1"/>
    <col min="3339" max="3339" width="10.6640625" style="59" customWidth="1"/>
    <col min="3340" max="3340" width="9.1640625" style="59" bestFit="1" customWidth="1"/>
    <col min="3341" max="3584" width="8.6640625" style="59"/>
    <col min="3585" max="3585" width="48.33203125" style="59" customWidth="1"/>
    <col min="3586" max="3586" width="5.5" style="59" bestFit="1" customWidth="1"/>
    <col min="3587" max="3587" width="5.6640625" style="59" bestFit="1" customWidth="1"/>
    <col min="3588" max="3588" width="10.6640625" style="59" customWidth="1"/>
    <col min="3589" max="3589" width="10.5" style="59" customWidth="1"/>
    <col min="3590" max="3590" width="9.5" style="59" bestFit="1" customWidth="1"/>
    <col min="3591" max="3591" width="11.5" style="59" customWidth="1"/>
    <col min="3592" max="3592" width="7.6640625" style="59" customWidth="1"/>
    <col min="3593" max="3593" width="9.6640625" style="59" customWidth="1"/>
    <col min="3594" max="3594" width="10" style="59" customWidth="1"/>
    <col min="3595" max="3595" width="10.6640625" style="59" customWidth="1"/>
    <col min="3596" max="3596" width="9.1640625" style="59" bestFit="1" customWidth="1"/>
    <col min="3597" max="3840" width="8.6640625" style="59"/>
    <col min="3841" max="3841" width="48.33203125" style="59" customWidth="1"/>
    <col min="3842" max="3842" width="5.5" style="59" bestFit="1" customWidth="1"/>
    <col min="3843" max="3843" width="5.6640625" style="59" bestFit="1" customWidth="1"/>
    <col min="3844" max="3844" width="10.6640625" style="59" customWidth="1"/>
    <col min="3845" max="3845" width="10.5" style="59" customWidth="1"/>
    <col min="3846" max="3846" width="9.5" style="59" bestFit="1" customWidth="1"/>
    <col min="3847" max="3847" width="11.5" style="59" customWidth="1"/>
    <col min="3848" max="3848" width="7.6640625" style="59" customWidth="1"/>
    <col min="3849" max="3849" width="9.6640625" style="59" customWidth="1"/>
    <col min="3850" max="3850" width="10" style="59" customWidth="1"/>
    <col min="3851" max="3851" width="10.6640625" style="59" customWidth="1"/>
    <col min="3852" max="3852" width="9.1640625" style="59" bestFit="1" customWidth="1"/>
    <col min="3853" max="4096" width="8.6640625" style="59"/>
    <col min="4097" max="4097" width="48.33203125" style="59" customWidth="1"/>
    <col min="4098" max="4098" width="5.5" style="59" bestFit="1" customWidth="1"/>
    <col min="4099" max="4099" width="5.6640625" style="59" bestFit="1" customWidth="1"/>
    <col min="4100" max="4100" width="10.6640625" style="59" customWidth="1"/>
    <col min="4101" max="4101" width="10.5" style="59" customWidth="1"/>
    <col min="4102" max="4102" width="9.5" style="59" bestFit="1" customWidth="1"/>
    <col min="4103" max="4103" width="11.5" style="59" customWidth="1"/>
    <col min="4104" max="4104" width="7.6640625" style="59" customWidth="1"/>
    <col min="4105" max="4105" width="9.6640625" style="59" customWidth="1"/>
    <col min="4106" max="4106" width="10" style="59" customWidth="1"/>
    <col min="4107" max="4107" width="10.6640625" style="59" customWidth="1"/>
    <col min="4108" max="4108" width="9.1640625" style="59" bestFit="1" customWidth="1"/>
    <col min="4109" max="4352" width="8.6640625" style="59"/>
    <col min="4353" max="4353" width="48.33203125" style="59" customWidth="1"/>
    <col min="4354" max="4354" width="5.5" style="59" bestFit="1" customWidth="1"/>
    <col min="4355" max="4355" width="5.6640625" style="59" bestFit="1" customWidth="1"/>
    <col min="4356" max="4356" width="10.6640625" style="59" customWidth="1"/>
    <col min="4357" max="4357" width="10.5" style="59" customWidth="1"/>
    <col min="4358" max="4358" width="9.5" style="59" bestFit="1" customWidth="1"/>
    <col min="4359" max="4359" width="11.5" style="59" customWidth="1"/>
    <col min="4360" max="4360" width="7.6640625" style="59" customWidth="1"/>
    <col min="4361" max="4361" width="9.6640625" style="59" customWidth="1"/>
    <col min="4362" max="4362" width="10" style="59" customWidth="1"/>
    <col min="4363" max="4363" width="10.6640625" style="59" customWidth="1"/>
    <col min="4364" max="4364" width="9.1640625" style="59" bestFit="1" customWidth="1"/>
    <col min="4365" max="4608" width="8.6640625" style="59"/>
    <col min="4609" max="4609" width="48.33203125" style="59" customWidth="1"/>
    <col min="4610" max="4610" width="5.5" style="59" bestFit="1" customWidth="1"/>
    <col min="4611" max="4611" width="5.6640625" style="59" bestFit="1" customWidth="1"/>
    <col min="4612" max="4612" width="10.6640625" style="59" customWidth="1"/>
    <col min="4613" max="4613" width="10.5" style="59" customWidth="1"/>
    <col min="4614" max="4614" width="9.5" style="59" bestFit="1" customWidth="1"/>
    <col min="4615" max="4615" width="11.5" style="59" customWidth="1"/>
    <col min="4616" max="4616" width="7.6640625" style="59" customWidth="1"/>
    <col min="4617" max="4617" width="9.6640625" style="59" customWidth="1"/>
    <col min="4618" max="4618" width="10" style="59" customWidth="1"/>
    <col min="4619" max="4619" width="10.6640625" style="59" customWidth="1"/>
    <col min="4620" max="4620" width="9.1640625" style="59" bestFit="1" customWidth="1"/>
    <col min="4621" max="4864" width="8.6640625" style="59"/>
    <col min="4865" max="4865" width="48.33203125" style="59" customWidth="1"/>
    <col min="4866" max="4866" width="5.5" style="59" bestFit="1" customWidth="1"/>
    <col min="4867" max="4867" width="5.6640625" style="59" bestFit="1" customWidth="1"/>
    <col min="4868" max="4868" width="10.6640625" style="59" customWidth="1"/>
    <col min="4869" max="4869" width="10.5" style="59" customWidth="1"/>
    <col min="4870" max="4870" width="9.5" style="59" bestFit="1" customWidth="1"/>
    <col min="4871" max="4871" width="11.5" style="59" customWidth="1"/>
    <col min="4872" max="4872" width="7.6640625" style="59" customWidth="1"/>
    <col min="4873" max="4873" width="9.6640625" style="59" customWidth="1"/>
    <col min="4874" max="4874" width="10" style="59" customWidth="1"/>
    <col min="4875" max="4875" width="10.6640625" style="59" customWidth="1"/>
    <col min="4876" max="4876" width="9.1640625" style="59" bestFit="1" customWidth="1"/>
    <col min="4877" max="5120" width="8.6640625" style="59"/>
    <col min="5121" max="5121" width="48.33203125" style="59" customWidth="1"/>
    <col min="5122" max="5122" width="5.5" style="59" bestFit="1" customWidth="1"/>
    <col min="5123" max="5123" width="5.6640625" style="59" bestFit="1" customWidth="1"/>
    <col min="5124" max="5124" width="10.6640625" style="59" customWidth="1"/>
    <col min="5125" max="5125" width="10.5" style="59" customWidth="1"/>
    <col min="5126" max="5126" width="9.5" style="59" bestFit="1" customWidth="1"/>
    <col min="5127" max="5127" width="11.5" style="59" customWidth="1"/>
    <col min="5128" max="5128" width="7.6640625" style="59" customWidth="1"/>
    <col min="5129" max="5129" width="9.6640625" style="59" customWidth="1"/>
    <col min="5130" max="5130" width="10" style="59" customWidth="1"/>
    <col min="5131" max="5131" width="10.6640625" style="59" customWidth="1"/>
    <col min="5132" max="5132" width="9.1640625" style="59" bestFit="1" customWidth="1"/>
    <col min="5133" max="5376" width="8.6640625" style="59"/>
    <col min="5377" max="5377" width="48.33203125" style="59" customWidth="1"/>
    <col min="5378" max="5378" width="5.5" style="59" bestFit="1" customWidth="1"/>
    <col min="5379" max="5379" width="5.6640625" style="59" bestFit="1" customWidth="1"/>
    <col min="5380" max="5380" width="10.6640625" style="59" customWidth="1"/>
    <col min="5381" max="5381" width="10.5" style="59" customWidth="1"/>
    <col min="5382" max="5382" width="9.5" style="59" bestFit="1" customWidth="1"/>
    <col min="5383" max="5383" width="11.5" style="59" customWidth="1"/>
    <col min="5384" max="5384" width="7.6640625" style="59" customWidth="1"/>
    <col min="5385" max="5385" width="9.6640625" style="59" customWidth="1"/>
    <col min="5386" max="5386" width="10" style="59" customWidth="1"/>
    <col min="5387" max="5387" width="10.6640625" style="59" customWidth="1"/>
    <col min="5388" max="5388" width="9.1640625" style="59" bestFit="1" customWidth="1"/>
    <col min="5389" max="5632" width="8.6640625" style="59"/>
    <col min="5633" max="5633" width="48.33203125" style="59" customWidth="1"/>
    <col min="5634" max="5634" width="5.5" style="59" bestFit="1" customWidth="1"/>
    <col min="5635" max="5635" width="5.6640625" style="59" bestFit="1" customWidth="1"/>
    <col min="5636" max="5636" width="10.6640625" style="59" customWidth="1"/>
    <col min="5637" max="5637" width="10.5" style="59" customWidth="1"/>
    <col min="5638" max="5638" width="9.5" style="59" bestFit="1" customWidth="1"/>
    <col min="5639" max="5639" width="11.5" style="59" customWidth="1"/>
    <col min="5640" max="5640" width="7.6640625" style="59" customWidth="1"/>
    <col min="5641" max="5641" width="9.6640625" style="59" customWidth="1"/>
    <col min="5642" max="5642" width="10" style="59" customWidth="1"/>
    <col min="5643" max="5643" width="10.6640625" style="59" customWidth="1"/>
    <col min="5644" max="5644" width="9.1640625" style="59" bestFit="1" customWidth="1"/>
    <col min="5645" max="5888" width="8.6640625" style="59"/>
    <col min="5889" max="5889" width="48.33203125" style="59" customWidth="1"/>
    <col min="5890" max="5890" width="5.5" style="59" bestFit="1" customWidth="1"/>
    <col min="5891" max="5891" width="5.6640625" style="59" bestFit="1" customWidth="1"/>
    <col min="5892" max="5892" width="10.6640625" style="59" customWidth="1"/>
    <col min="5893" max="5893" width="10.5" style="59" customWidth="1"/>
    <col min="5894" max="5894" width="9.5" style="59" bestFit="1" customWidth="1"/>
    <col min="5895" max="5895" width="11.5" style="59" customWidth="1"/>
    <col min="5896" max="5896" width="7.6640625" style="59" customWidth="1"/>
    <col min="5897" max="5897" width="9.6640625" style="59" customWidth="1"/>
    <col min="5898" max="5898" width="10" style="59" customWidth="1"/>
    <col min="5899" max="5899" width="10.6640625" style="59" customWidth="1"/>
    <col min="5900" max="5900" width="9.1640625" style="59" bestFit="1" customWidth="1"/>
    <col min="5901" max="6144" width="8.6640625" style="59"/>
    <col min="6145" max="6145" width="48.33203125" style="59" customWidth="1"/>
    <col min="6146" max="6146" width="5.5" style="59" bestFit="1" customWidth="1"/>
    <col min="6147" max="6147" width="5.6640625" style="59" bestFit="1" customWidth="1"/>
    <col min="6148" max="6148" width="10.6640625" style="59" customWidth="1"/>
    <col min="6149" max="6149" width="10.5" style="59" customWidth="1"/>
    <col min="6150" max="6150" width="9.5" style="59" bestFit="1" customWidth="1"/>
    <col min="6151" max="6151" width="11.5" style="59" customWidth="1"/>
    <col min="6152" max="6152" width="7.6640625" style="59" customWidth="1"/>
    <col min="6153" max="6153" width="9.6640625" style="59" customWidth="1"/>
    <col min="6154" max="6154" width="10" style="59" customWidth="1"/>
    <col min="6155" max="6155" width="10.6640625" style="59" customWidth="1"/>
    <col min="6156" max="6156" width="9.1640625" style="59" bestFit="1" customWidth="1"/>
    <col min="6157" max="6400" width="8.6640625" style="59"/>
    <col min="6401" max="6401" width="48.33203125" style="59" customWidth="1"/>
    <col min="6402" max="6402" width="5.5" style="59" bestFit="1" customWidth="1"/>
    <col min="6403" max="6403" width="5.6640625" style="59" bestFit="1" customWidth="1"/>
    <col min="6404" max="6404" width="10.6640625" style="59" customWidth="1"/>
    <col min="6405" max="6405" width="10.5" style="59" customWidth="1"/>
    <col min="6406" max="6406" width="9.5" style="59" bestFit="1" customWidth="1"/>
    <col min="6407" max="6407" width="11.5" style="59" customWidth="1"/>
    <col min="6408" max="6408" width="7.6640625" style="59" customWidth="1"/>
    <col min="6409" max="6409" width="9.6640625" style="59" customWidth="1"/>
    <col min="6410" max="6410" width="10" style="59" customWidth="1"/>
    <col min="6411" max="6411" width="10.6640625" style="59" customWidth="1"/>
    <col min="6412" max="6412" width="9.1640625" style="59" bestFit="1" customWidth="1"/>
    <col min="6413" max="6656" width="8.6640625" style="59"/>
    <col min="6657" max="6657" width="48.33203125" style="59" customWidth="1"/>
    <col min="6658" max="6658" width="5.5" style="59" bestFit="1" customWidth="1"/>
    <col min="6659" max="6659" width="5.6640625" style="59" bestFit="1" customWidth="1"/>
    <col min="6660" max="6660" width="10.6640625" style="59" customWidth="1"/>
    <col min="6661" max="6661" width="10.5" style="59" customWidth="1"/>
    <col min="6662" max="6662" width="9.5" style="59" bestFit="1" customWidth="1"/>
    <col min="6663" max="6663" width="11.5" style="59" customWidth="1"/>
    <col min="6664" max="6664" width="7.6640625" style="59" customWidth="1"/>
    <col min="6665" max="6665" width="9.6640625" style="59" customWidth="1"/>
    <col min="6666" max="6666" width="10" style="59" customWidth="1"/>
    <col min="6667" max="6667" width="10.6640625" style="59" customWidth="1"/>
    <col min="6668" max="6668" width="9.1640625" style="59" bestFit="1" customWidth="1"/>
    <col min="6669" max="6912" width="8.6640625" style="59"/>
    <col min="6913" max="6913" width="48.33203125" style="59" customWidth="1"/>
    <col min="6914" max="6914" width="5.5" style="59" bestFit="1" customWidth="1"/>
    <col min="6915" max="6915" width="5.6640625" style="59" bestFit="1" customWidth="1"/>
    <col min="6916" max="6916" width="10.6640625" style="59" customWidth="1"/>
    <col min="6917" max="6917" width="10.5" style="59" customWidth="1"/>
    <col min="6918" max="6918" width="9.5" style="59" bestFit="1" customWidth="1"/>
    <col min="6919" max="6919" width="11.5" style="59" customWidth="1"/>
    <col min="6920" max="6920" width="7.6640625" style="59" customWidth="1"/>
    <col min="6921" max="6921" width="9.6640625" style="59" customWidth="1"/>
    <col min="6922" max="6922" width="10" style="59" customWidth="1"/>
    <col min="6923" max="6923" width="10.6640625" style="59" customWidth="1"/>
    <col min="6924" max="6924" width="9.1640625" style="59" bestFit="1" customWidth="1"/>
    <col min="6925" max="7168" width="8.6640625" style="59"/>
    <col min="7169" max="7169" width="48.33203125" style="59" customWidth="1"/>
    <col min="7170" max="7170" width="5.5" style="59" bestFit="1" customWidth="1"/>
    <col min="7171" max="7171" width="5.6640625" style="59" bestFit="1" customWidth="1"/>
    <col min="7172" max="7172" width="10.6640625" style="59" customWidth="1"/>
    <col min="7173" max="7173" width="10.5" style="59" customWidth="1"/>
    <col min="7174" max="7174" width="9.5" style="59" bestFit="1" customWidth="1"/>
    <col min="7175" max="7175" width="11.5" style="59" customWidth="1"/>
    <col min="7176" max="7176" width="7.6640625" style="59" customWidth="1"/>
    <col min="7177" max="7177" width="9.6640625" style="59" customWidth="1"/>
    <col min="7178" max="7178" width="10" style="59" customWidth="1"/>
    <col min="7179" max="7179" width="10.6640625" style="59" customWidth="1"/>
    <col min="7180" max="7180" width="9.1640625" style="59" bestFit="1" customWidth="1"/>
    <col min="7181" max="7424" width="8.6640625" style="59"/>
    <col min="7425" max="7425" width="48.33203125" style="59" customWidth="1"/>
    <col min="7426" max="7426" width="5.5" style="59" bestFit="1" customWidth="1"/>
    <col min="7427" max="7427" width="5.6640625" style="59" bestFit="1" customWidth="1"/>
    <col min="7428" max="7428" width="10.6640625" style="59" customWidth="1"/>
    <col min="7429" max="7429" width="10.5" style="59" customWidth="1"/>
    <col min="7430" max="7430" width="9.5" style="59" bestFit="1" customWidth="1"/>
    <col min="7431" max="7431" width="11.5" style="59" customWidth="1"/>
    <col min="7432" max="7432" width="7.6640625" style="59" customWidth="1"/>
    <col min="7433" max="7433" width="9.6640625" style="59" customWidth="1"/>
    <col min="7434" max="7434" width="10" style="59" customWidth="1"/>
    <col min="7435" max="7435" width="10.6640625" style="59" customWidth="1"/>
    <col min="7436" max="7436" width="9.1640625" style="59" bestFit="1" customWidth="1"/>
    <col min="7437" max="7680" width="8.6640625" style="59"/>
    <col min="7681" max="7681" width="48.33203125" style="59" customWidth="1"/>
    <col min="7682" max="7682" width="5.5" style="59" bestFit="1" customWidth="1"/>
    <col min="7683" max="7683" width="5.6640625" style="59" bestFit="1" customWidth="1"/>
    <col min="7684" max="7684" width="10.6640625" style="59" customWidth="1"/>
    <col min="7685" max="7685" width="10.5" style="59" customWidth="1"/>
    <col min="7686" max="7686" width="9.5" style="59" bestFit="1" customWidth="1"/>
    <col min="7687" max="7687" width="11.5" style="59" customWidth="1"/>
    <col min="7688" max="7688" width="7.6640625" style="59" customWidth="1"/>
    <col min="7689" max="7689" width="9.6640625" style="59" customWidth="1"/>
    <col min="7690" max="7690" width="10" style="59" customWidth="1"/>
    <col min="7691" max="7691" width="10.6640625" style="59" customWidth="1"/>
    <col min="7692" max="7692" width="9.1640625" style="59" bestFit="1" customWidth="1"/>
    <col min="7693" max="7936" width="8.6640625" style="59"/>
    <col min="7937" max="7937" width="48.33203125" style="59" customWidth="1"/>
    <col min="7938" max="7938" width="5.5" style="59" bestFit="1" customWidth="1"/>
    <col min="7939" max="7939" width="5.6640625" style="59" bestFit="1" customWidth="1"/>
    <col min="7940" max="7940" width="10.6640625" style="59" customWidth="1"/>
    <col min="7941" max="7941" width="10.5" style="59" customWidth="1"/>
    <col min="7942" max="7942" width="9.5" style="59" bestFit="1" customWidth="1"/>
    <col min="7943" max="7943" width="11.5" style="59" customWidth="1"/>
    <col min="7944" max="7944" width="7.6640625" style="59" customWidth="1"/>
    <col min="7945" max="7945" width="9.6640625" style="59" customWidth="1"/>
    <col min="7946" max="7946" width="10" style="59" customWidth="1"/>
    <col min="7947" max="7947" width="10.6640625" style="59" customWidth="1"/>
    <col min="7948" max="7948" width="9.1640625" style="59" bestFit="1" customWidth="1"/>
    <col min="7949" max="8192" width="8.6640625" style="59"/>
    <col min="8193" max="8193" width="48.33203125" style="59" customWidth="1"/>
    <col min="8194" max="8194" width="5.5" style="59" bestFit="1" customWidth="1"/>
    <col min="8195" max="8195" width="5.6640625" style="59" bestFit="1" customWidth="1"/>
    <col min="8196" max="8196" width="10.6640625" style="59" customWidth="1"/>
    <col min="8197" max="8197" width="10.5" style="59" customWidth="1"/>
    <col min="8198" max="8198" width="9.5" style="59" bestFit="1" customWidth="1"/>
    <col min="8199" max="8199" width="11.5" style="59" customWidth="1"/>
    <col min="8200" max="8200" width="7.6640625" style="59" customWidth="1"/>
    <col min="8201" max="8201" width="9.6640625" style="59" customWidth="1"/>
    <col min="8202" max="8202" width="10" style="59" customWidth="1"/>
    <col min="8203" max="8203" width="10.6640625" style="59" customWidth="1"/>
    <col min="8204" max="8204" width="9.1640625" style="59" bestFit="1" customWidth="1"/>
    <col min="8205" max="8448" width="8.6640625" style="59"/>
    <col min="8449" max="8449" width="48.33203125" style="59" customWidth="1"/>
    <col min="8450" max="8450" width="5.5" style="59" bestFit="1" customWidth="1"/>
    <col min="8451" max="8451" width="5.6640625" style="59" bestFit="1" customWidth="1"/>
    <col min="8452" max="8452" width="10.6640625" style="59" customWidth="1"/>
    <col min="8453" max="8453" width="10.5" style="59" customWidth="1"/>
    <col min="8454" max="8454" width="9.5" style="59" bestFit="1" customWidth="1"/>
    <col min="8455" max="8455" width="11.5" style="59" customWidth="1"/>
    <col min="8456" max="8456" width="7.6640625" style="59" customWidth="1"/>
    <col min="8457" max="8457" width="9.6640625" style="59" customWidth="1"/>
    <col min="8458" max="8458" width="10" style="59" customWidth="1"/>
    <col min="8459" max="8459" width="10.6640625" style="59" customWidth="1"/>
    <col min="8460" max="8460" width="9.1640625" style="59" bestFit="1" customWidth="1"/>
    <col min="8461" max="8704" width="8.6640625" style="59"/>
    <col min="8705" max="8705" width="48.33203125" style="59" customWidth="1"/>
    <col min="8706" max="8706" width="5.5" style="59" bestFit="1" customWidth="1"/>
    <col min="8707" max="8707" width="5.6640625" style="59" bestFit="1" customWidth="1"/>
    <col min="8708" max="8708" width="10.6640625" style="59" customWidth="1"/>
    <col min="8709" max="8709" width="10.5" style="59" customWidth="1"/>
    <col min="8710" max="8710" width="9.5" style="59" bestFit="1" customWidth="1"/>
    <col min="8711" max="8711" width="11.5" style="59" customWidth="1"/>
    <col min="8712" max="8712" width="7.6640625" style="59" customWidth="1"/>
    <col min="8713" max="8713" width="9.6640625" style="59" customWidth="1"/>
    <col min="8714" max="8714" width="10" style="59" customWidth="1"/>
    <col min="8715" max="8715" width="10.6640625" style="59" customWidth="1"/>
    <col min="8716" max="8716" width="9.1640625" style="59" bestFit="1" customWidth="1"/>
    <col min="8717" max="8960" width="8.6640625" style="59"/>
    <col min="8961" max="8961" width="48.33203125" style="59" customWidth="1"/>
    <col min="8962" max="8962" width="5.5" style="59" bestFit="1" customWidth="1"/>
    <col min="8963" max="8963" width="5.6640625" style="59" bestFit="1" customWidth="1"/>
    <col min="8964" max="8964" width="10.6640625" style="59" customWidth="1"/>
    <col min="8965" max="8965" width="10.5" style="59" customWidth="1"/>
    <col min="8966" max="8966" width="9.5" style="59" bestFit="1" customWidth="1"/>
    <col min="8967" max="8967" width="11.5" style="59" customWidth="1"/>
    <col min="8968" max="8968" width="7.6640625" style="59" customWidth="1"/>
    <col min="8969" max="8969" width="9.6640625" style="59" customWidth="1"/>
    <col min="8970" max="8970" width="10" style="59" customWidth="1"/>
    <col min="8971" max="8971" width="10.6640625" style="59" customWidth="1"/>
    <col min="8972" max="8972" width="9.1640625" style="59" bestFit="1" customWidth="1"/>
    <col min="8973" max="9216" width="8.6640625" style="59"/>
    <col min="9217" max="9217" width="48.33203125" style="59" customWidth="1"/>
    <col min="9218" max="9218" width="5.5" style="59" bestFit="1" customWidth="1"/>
    <col min="9219" max="9219" width="5.6640625" style="59" bestFit="1" customWidth="1"/>
    <col min="9220" max="9220" width="10.6640625" style="59" customWidth="1"/>
    <col min="9221" max="9221" width="10.5" style="59" customWidth="1"/>
    <col min="9222" max="9222" width="9.5" style="59" bestFit="1" customWidth="1"/>
    <col min="9223" max="9223" width="11.5" style="59" customWidth="1"/>
    <col min="9224" max="9224" width="7.6640625" style="59" customWidth="1"/>
    <col min="9225" max="9225" width="9.6640625" style="59" customWidth="1"/>
    <col min="9226" max="9226" width="10" style="59" customWidth="1"/>
    <col min="9227" max="9227" width="10.6640625" style="59" customWidth="1"/>
    <col min="9228" max="9228" width="9.1640625" style="59" bestFit="1" customWidth="1"/>
    <col min="9229" max="9472" width="8.6640625" style="59"/>
    <col min="9473" max="9473" width="48.33203125" style="59" customWidth="1"/>
    <col min="9474" max="9474" width="5.5" style="59" bestFit="1" customWidth="1"/>
    <col min="9475" max="9475" width="5.6640625" style="59" bestFit="1" customWidth="1"/>
    <col min="9476" max="9476" width="10.6640625" style="59" customWidth="1"/>
    <col min="9477" max="9477" width="10.5" style="59" customWidth="1"/>
    <col min="9478" max="9478" width="9.5" style="59" bestFit="1" customWidth="1"/>
    <col min="9479" max="9479" width="11.5" style="59" customWidth="1"/>
    <col min="9480" max="9480" width="7.6640625" style="59" customWidth="1"/>
    <col min="9481" max="9481" width="9.6640625" style="59" customWidth="1"/>
    <col min="9482" max="9482" width="10" style="59" customWidth="1"/>
    <col min="9483" max="9483" width="10.6640625" style="59" customWidth="1"/>
    <col min="9484" max="9484" width="9.1640625" style="59" bestFit="1" customWidth="1"/>
    <col min="9485" max="9728" width="8.6640625" style="59"/>
    <col min="9729" max="9729" width="48.33203125" style="59" customWidth="1"/>
    <col min="9730" max="9730" width="5.5" style="59" bestFit="1" customWidth="1"/>
    <col min="9731" max="9731" width="5.6640625" style="59" bestFit="1" customWidth="1"/>
    <col min="9732" max="9732" width="10.6640625" style="59" customWidth="1"/>
    <col min="9733" max="9733" width="10.5" style="59" customWidth="1"/>
    <col min="9734" max="9734" width="9.5" style="59" bestFit="1" customWidth="1"/>
    <col min="9735" max="9735" width="11.5" style="59" customWidth="1"/>
    <col min="9736" max="9736" width="7.6640625" style="59" customWidth="1"/>
    <col min="9737" max="9737" width="9.6640625" style="59" customWidth="1"/>
    <col min="9738" max="9738" width="10" style="59" customWidth="1"/>
    <col min="9739" max="9739" width="10.6640625" style="59" customWidth="1"/>
    <col min="9740" max="9740" width="9.1640625" style="59" bestFit="1" customWidth="1"/>
    <col min="9741" max="9984" width="8.6640625" style="59"/>
    <col min="9985" max="9985" width="48.33203125" style="59" customWidth="1"/>
    <col min="9986" max="9986" width="5.5" style="59" bestFit="1" customWidth="1"/>
    <col min="9987" max="9987" width="5.6640625" style="59" bestFit="1" customWidth="1"/>
    <col min="9988" max="9988" width="10.6640625" style="59" customWidth="1"/>
    <col min="9989" max="9989" width="10.5" style="59" customWidth="1"/>
    <col min="9990" max="9990" width="9.5" style="59" bestFit="1" customWidth="1"/>
    <col min="9991" max="9991" width="11.5" style="59" customWidth="1"/>
    <col min="9992" max="9992" width="7.6640625" style="59" customWidth="1"/>
    <col min="9993" max="9993" width="9.6640625" style="59" customWidth="1"/>
    <col min="9994" max="9994" width="10" style="59" customWidth="1"/>
    <col min="9995" max="9995" width="10.6640625" style="59" customWidth="1"/>
    <col min="9996" max="9996" width="9.1640625" style="59" bestFit="1" customWidth="1"/>
    <col min="9997" max="10240" width="8.6640625" style="59"/>
    <col min="10241" max="10241" width="48.33203125" style="59" customWidth="1"/>
    <col min="10242" max="10242" width="5.5" style="59" bestFit="1" customWidth="1"/>
    <col min="10243" max="10243" width="5.6640625" style="59" bestFit="1" customWidth="1"/>
    <col min="10244" max="10244" width="10.6640625" style="59" customWidth="1"/>
    <col min="10245" max="10245" width="10.5" style="59" customWidth="1"/>
    <col min="10246" max="10246" width="9.5" style="59" bestFit="1" customWidth="1"/>
    <col min="10247" max="10247" width="11.5" style="59" customWidth="1"/>
    <col min="10248" max="10248" width="7.6640625" style="59" customWidth="1"/>
    <col min="10249" max="10249" width="9.6640625" style="59" customWidth="1"/>
    <col min="10250" max="10250" width="10" style="59" customWidth="1"/>
    <col min="10251" max="10251" width="10.6640625" style="59" customWidth="1"/>
    <col min="10252" max="10252" width="9.1640625" style="59" bestFit="1" customWidth="1"/>
    <col min="10253" max="10496" width="8.6640625" style="59"/>
    <col min="10497" max="10497" width="48.33203125" style="59" customWidth="1"/>
    <col min="10498" max="10498" width="5.5" style="59" bestFit="1" customWidth="1"/>
    <col min="10499" max="10499" width="5.6640625" style="59" bestFit="1" customWidth="1"/>
    <col min="10500" max="10500" width="10.6640625" style="59" customWidth="1"/>
    <col min="10501" max="10501" width="10.5" style="59" customWidth="1"/>
    <col min="10502" max="10502" width="9.5" style="59" bestFit="1" customWidth="1"/>
    <col min="10503" max="10503" width="11.5" style="59" customWidth="1"/>
    <col min="10504" max="10504" width="7.6640625" style="59" customWidth="1"/>
    <col min="10505" max="10505" width="9.6640625" style="59" customWidth="1"/>
    <col min="10506" max="10506" width="10" style="59" customWidth="1"/>
    <col min="10507" max="10507" width="10.6640625" style="59" customWidth="1"/>
    <col min="10508" max="10508" width="9.1640625" style="59" bestFit="1" customWidth="1"/>
    <col min="10509" max="10752" width="8.6640625" style="59"/>
    <col min="10753" max="10753" width="48.33203125" style="59" customWidth="1"/>
    <col min="10754" max="10754" width="5.5" style="59" bestFit="1" customWidth="1"/>
    <col min="10755" max="10755" width="5.6640625" style="59" bestFit="1" customWidth="1"/>
    <col min="10756" max="10756" width="10.6640625" style="59" customWidth="1"/>
    <col min="10757" max="10757" width="10.5" style="59" customWidth="1"/>
    <col min="10758" max="10758" width="9.5" style="59" bestFit="1" customWidth="1"/>
    <col min="10759" max="10759" width="11.5" style="59" customWidth="1"/>
    <col min="10760" max="10760" width="7.6640625" style="59" customWidth="1"/>
    <col min="10761" max="10761" width="9.6640625" style="59" customWidth="1"/>
    <col min="10762" max="10762" width="10" style="59" customWidth="1"/>
    <col min="10763" max="10763" width="10.6640625" style="59" customWidth="1"/>
    <col min="10764" max="10764" width="9.1640625" style="59" bestFit="1" customWidth="1"/>
    <col min="10765" max="11008" width="8.6640625" style="59"/>
    <col min="11009" max="11009" width="48.33203125" style="59" customWidth="1"/>
    <col min="11010" max="11010" width="5.5" style="59" bestFit="1" customWidth="1"/>
    <col min="11011" max="11011" width="5.6640625" style="59" bestFit="1" customWidth="1"/>
    <col min="11012" max="11012" width="10.6640625" style="59" customWidth="1"/>
    <col min="11013" max="11013" width="10.5" style="59" customWidth="1"/>
    <col min="11014" max="11014" width="9.5" style="59" bestFit="1" customWidth="1"/>
    <col min="11015" max="11015" width="11.5" style="59" customWidth="1"/>
    <col min="11016" max="11016" width="7.6640625" style="59" customWidth="1"/>
    <col min="11017" max="11017" width="9.6640625" style="59" customWidth="1"/>
    <col min="11018" max="11018" width="10" style="59" customWidth="1"/>
    <col min="11019" max="11019" width="10.6640625" style="59" customWidth="1"/>
    <col min="11020" max="11020" width="9.1640625" style="59" bestFit="1" customWidth="1"/>
    <col min="11021" max="11264" width="8.6640625" style="59"/>
    <col min="11265" max="11265" width="48.33203125" style="59" customWidth="1"/>
    <col min="11266" max="11266" width="5.5" style="59" bestFit="1" customWidth="1"/>
    <col min="11267" max="11267" width="5.6640625" style="59" bestFit="1" customWidth="1"/>
    <col min="11268" max="11268" width="10.6640625" style="59" customWidth="1"/>
    <col min="11269" max="11269" width="10.5" style="59" customWidth="1"/>
    <col min="11270" max="11270" width="9.5" style="59" bestFit="1" customWidth="1"/>
    <col min="11271" max="11271" width="11.5" style="59" customWidth="1"/>
    <col min="11272" max="11272" width="7.6640625" style="59" customWidth="1"/>
    <col min="11273" max="11273" width="9.6640625" style="59" customWidth="1"/>
    <col min="11274" max="11274" width="10" style="59" customWidth="1"/>
    <col min="11275" max="11275" width="10.6640625" style="59" customWidth="1"/>
    <col min="11276" max="11276" width="9.1640625" style="59" bestFit="1" customWidth="1"/>
    <col min="11277" max="11520" width="8.6640625" style="59"/>
    <col min="11521" max="11521" width="48.33203125" style="59" customWidth="1"/>
    <col min="11522" max="11522" width="5.5" style="59" bestFit="1" customWidth="1"/>
    <col min="11523" max="11523" width="5.6640625" style="59" bestFit="1" customWidth="1"/>
    <col min="11524" max="11524" width="10.6640625" style="59" customWidth="1"/>
    <col min="11525" max="11525" width="10.5" style="59" customWidth="1"/>
    <col min="11526" max="11526" width="9.5" style="59" bestFit="1" customWidth="1"/>
    <col min="11527" max="11527" width="11.5" style="59" customWidth="1"/>
    <col min="11528" max="11528" width="7.6640625" style="59" customWidth="1"/>
    <col min="11529" max="11529" width="9.6640625" style="59" customWidth="1"/>
    <col min="11530" max="11530" width="10" style="59" customWidth="1"/>
    <col min="11531" max="11531" width="10.6640625" style="59" customWidth="1"/>
    <col min="11532" max="11532" width="9.1640625" style="59" bestFit="1" customWidth="1"/>
    <col min="11533" max="11776" width="8.6640625" style="59"/>
    <col min="11777" max="11777" width="48.33203125" style="59" customWidth="1"/>
    <col min="11778" max="11778" width="5.5" style="59" bestFit="1" customWidth="1"/>
    <col min="11779" max="11779" width="5.6640625" style="59" bestFit="1" customWidth="1"/>
    <col min="11780" max="11780" width="10.6640625" style="59" customWidth="1"/>
    <col min="11781" max="11781" width="10.5" style="59" customWidth="1"/>
    <col min="11782" max="11782" width="9.5" style="59" bestFit="1" customWidth="1"/>
    <col min="11783" max="11783" width="11.5" style="59" customWidth="1"/>
    <col min="11784" max="11784" width="7.6640625" style="59" customWidth="1"/>
    <col min="11785" max="11785" width="9.6640625" style="59" customWidth="1"/>
    <col min="11786" max="11786" width="10" style="59" customWidth="1"/>
    <col min="11787" max="11787" width="10.6640625" style="59" customWidth="1"/>
    <col min="11788" max="11788" width="9.1640625" style="59" bestFit="1" customWidth="1"/>
    <col min="11789" max="12032" width="8.6640625" style="59"/>
    <col min="12033" max="12033" width="48.33203125" style="59" customWidth="1"/>
    <col min="12034" max="12034" width="5.5" style="59" bestFit="1" customWidth="1"/>
    <col min="12035" max="12035" width="5.6640625" style="59" bestFit="1" customWidth="1"/>
    <col min="12036" max="12036" width="10.6640625" style="59" customWidth="1"/>
    <col min="12037" max="12037" width="10.5" style="59" customWidth="1"/>
    <col min="12038" max="12038" width="9.5" style="59" bestFit="1" customWidth="1"/>
    <col min="12039" max="12039" width="11.5" style="59" customWidth="1"/>
    <col min="12040" max="12040" width="7.6640625" style="59" customWidth="1"/>
    <col min="12041" max="12041" width="9.6640625" style="59" customWidth="1"/>
    <col min="12042" max="12042" width="10" style="59" customWidth="1"/>
    <col min="12043" max="12043" width="10.6640625" style="59" customWidth="1"/>
    <col min="12044" max="12044" width="9.1640625" style="59" bestFit="1" customWidth="1"/>
    <col min="12045" max="12288" width="8.6640625" style="59"/>
    <col min="12289" max="12289" width="48.33203125" style="59" customWidth="1"/>
    <col min="12290" max="12290" width="5.5" style="59" bestFit="1" customWidth="1"/>
    <col min="12291" max="12291" width="5.6640625" style="59" bestFit="1" customWidth="1"/>
    <col min="12292" max="12292" width="10.6640625" style="59" customWidth="1"/>
    <col min="12293" max="12293" width="10.5" style="59" customWidth="1"/>
    <col min="12294" max="12294" width="9.5" style="59" bestFit="1" customWidth="1"/>
    <col min="12295" max="12295" width="11.5" style="59" customWidth="1"/>
    <col min="12296" max="12296" width="7.6640625" style="59" customWidth="1"/>
    <col min="12297" max="12297" width="9.6640625" style="59" customWidth="1"/>
    <col min="12298" max="12298" width="10" style="59" customWidth="1"/>
    <col min="12299" max="12299" width="10.6640625" style="59" customWidth="1"/>
    <col min="12300" max="12300" width="9.1640625" style="59" bestFit="1" customWidth="1"/>
    <col min="12301" max="12544" width="8.6640625" style="59"/>
    <col min="12545" max="12545" width="48.33203125" style="59" customWidth="1"/>
    <col min="12546" max="12546" width="5.5" style="59" bestFit="1" customWidth="1"/>
    <col min="12547" max="12547" width="5.6640625" style="59" bestFit="1" customWidth="1"/>
    <col min="12548" max="12548" width="10.6640625" style="59" customWidth="1"/>
    <col min="12549" max="12549" width="10.5" style="59" customWidth="1"/>
    <col min="12550" max="12550" width="9.5" style="59" bestFit="1" customWidth="1"/>
    <col min="12551" max="12551" width="11.5" style="59" customWidth="1"/>
    <col min="12552" max="12552" width="7.6640625" style="59" customWidth="1"/>
    <col min="12553" max="12553" width="9.6640625" style="59" customWidth="1"/>
    <col min="12554" max="12554" width="10" style="59" customWidth="1"/>
    <col min="12555" max="12555" width="10.6640625" style="59" customWidth="1"/>
    <col min="12556" max="12556" width="9.1640625" style="59" bestFit="1" customWidth="1"/>
    <col min="12557" max="12800" width="8.6640625" style="59"/>
    <col min="12801" max="12801" width="48.33203125" style="59" customWidth="1"/>
    <col min="12802" max="12802" width="5.5" style="59" bestFit="1" customWidth="1"/>
    <col min="12803" max="12803" width="5.6640625" style="59" bestFit="1" customWidth="1"/>
    <col min="12804" max="12804" width="10.6640625" style="59" customWidth="1"/>
    <col min="12805" max="12805" width="10.5" style="59" customWidth="1"/>
    <col min="12806" max="12806" width="9.5" style="59" bestFit="1" customWidth="1"/>
    <col min="12807" max="12807" width="11.5" style="59" customWidth="1"/>
    <col min="12808" max="12808" width="7.6640625" style="59" customWidth="1"/>
    <col min="12809" max="12809" width="9.6640625" style="59" customWidth="1"/>
    <col min="12810" max="12810" width="10" style="59" customWidth="1"/>
    <col min="12811" max="12811" width="10.6640625" style="59" customWidth="1"/>
    <col min="12812" max="12812" width="9.1640625" style="59" bestFit="1" customWidth="1"/>
    <col min="12813" max="13056" width="8.6640625" style="59"/>
    <col min="13057" max="13057" width="48.33203125" style="59" customWidth="1"/>
    <col min="13058" max="13058" width="5.5" style="59" bestFit="1" customWidth="1"/>
    <col min="13059" max="13059" width="5.6640625" style="59" bestFit="1" customWidth="1"/>
    <col min="13060" max="13060" width="10.6640625" style="59" customWidth="1"/>
    <col min="13061" max="13061" width="10.5" style="59" customWidth="1"/>
    <col min="13062" max="13062" width="9.5" style="59" bestFit="1" customWidth="1"/>
    <col min="13063" max="13063" width="11.5" style="59" customWidth="1"/>
    <col min="13064" max="13064" width="7.6640625" style="59" customWidth="1"/>
    <col min="13065" max="13065" width="9.6640625" style="59" customWidth="1"/>
    <col min="13066" max="13066" width="10" style="59" customWidth="1"/>
    <col min="13067" max="13067" width="10.6640625" style="59" customWidth="1"/>
    <col min="13068" max="13068" width="9.1640625" style="59" bestFit="1" customWidth="1"/>
    <col min="13069" max="13312" width="8.6640625" style="59"/>
    <col min="13313" max="13313" width="48.33203125" style="59" customWidth="1"/>
    <col min="13314" max="13314" width="5.5" style="59" bestFit="1" customWidth="1"/>
    <col min="13315" max="13315" width="5.6640625" style="59" bestFit="1" customWidth="1"/>
    <col min="13316" max="13316" width="10.6640625" style="59" customWidth="1"/>
    <col min="13317" max="13317" width="10.5" style="59" customWidth="1"/>
    <col min="13318" max="13318" width="9.5" style="59" bestFit="1" customWidth="1"/>
    <col min="13319" max="13319" width="11.5" style="59" customWidth="1"/>
    <col min="13320" max="13320" width="7.6640625" style="59" customWidth="1"/>
    <col min="13321" max="13321" width="9.6640625" style="59" customWidth="1"/>
    <col min="13322" max="13322" width="10" style="59" customWidth="1"/>
    <col min="13323" max="13323" width="10.6640625" style="59" customWidth="1"/>
    <col min="13324" max="13324" width="9.1640625" style="59" bestFit="1" customWidth="1"/>
    <col min="13325" max="13568" width="8.6640625" style="59"/>
    <col min="13569" max="13569" width="48.33203125" style="59" customWidth="1"/>
    <col min="13570" max="13570" width="5.5" style="59" bestFit="1" customWidth="1"/>
    <col min="13571" max="13571" width="5.6640625" style="59" bestFit="1" customWidth="1"/>
    <col min="13572" max="13572" width="10.6640625" style="59" customWidth="1"/>
    <col min="13573" max="13573" width="10.5" style="59" customWidth="1"/>
    <col min="13574" max="13574" width="9.5" style="59" bestFit="1" customWidth="1"/>
    <col min="13575" max="13575" width="11.5" style="59" customWidth="1"/>
    <col min="13576" max="13576" width="7.6640625" style="59" customWidth="1"/>
    <col min="13577" max="13577" width="9.6640625" style="59" customWidth="1"/>
    <col min="13578" max="13578" width="10" style="59" customWidth="1"/>
    <col min="13579" max="13579" width="10.6640625" style="59" customWidth="1"/>
    <col min="13580" max="13580" width="9.1640625" style="59" bestFit="1" customWidth="1"/>
    <col min="13581" max="13824" width="8.6640625" style="59"/>
    <col min="13825" max="13825" width="48.33203125" style="59" customWidth="1"/>
    <col min="13826" max="13826" width="5.5" style="59" bestFit="1" customWidth="1"/>
    <col min="13827" max="13827" width="5.6640625" style="59" bestFit="1" customWidth="1"/>
    <col min="13828" max="13828" width="10.6640625" style="59" customWidth="1"/>
    <col min="13829" max="13829" width="10.5" style="59" customWidth="1"/>
    <col min="13830" max="13830" width="9.5" style="59" bestFit="1" customWidth="1"/>
    <col min="13831" max="13831" width="11.5" style="59" customWidth="1"/>
    <col min="13832" max="13832" width="7.6640625" style="59" customWidth="1"/>
    <col min="13833" max="13833" width="9.6640625" style="59" customWidth="1"/>
    <col min="13834" max="13834" width="10" style="59" customWidth="1"/>
    <col min="13835" max="13835" width="10.6640625" style="59" customWidth="1"/>
    <col min="13836" max="13836" width="9.1640625" style="59" bestFit="1" customWidth="1"/>
    <col min="13837" max="14080" width="8.6640625" style="59"/>
    <col min="14081" max="14081" width="48.33203125" style="59" customWidth="1"/>
    <col min="14082" max="14082" width="5.5" style="59" bestFit="1" customWidth="1"/>
    <col min="14083" max="14083" width="5.6640625" style="59" bestFit="1" customWidth="1"/>
    <col min="14084" max="14084" width="10.6640625" style="59" customWidth="1"/>
    <col min="14085" max="14085" width="10.5" style="59" customWidth="1"/>
    <col min="14086" max="14086" width="9.5" style="59" bestFit="1" customWidth="1"/>
    <col min="14087" max="14087" width="11.5" style="59" customWidth="1"/>
    <col min="14088" max="14088" width="7.6640625" style="59" customWidth="1"/>
    <col min="14089" max="14089" width="9.6640625" style="59" customWidth="1"/>
    <col min="14090" max="14090" width="10" style="59" customWidth="1"/>
    <col min="14091" max="14091" width="10.6640625" style="59" customWidth="1"/>
    <col min="14092" max="14092" width="9.1640625" style="59" bestFit="1" customWidth="1"/>
    <col min="14093" max="14336" width="8.6640625" style="59"/>
    <col min="14337" max="14337" width="48.33203125" style="59" customWidth="1"/>
    <col min="14338" max="14338" width="5.5" style="59" bestFit="1" customWidth="1"/>
    <col min="14339" max="14339" width="5.6640625" style="59" bestFit="1" customWidth="1"/>
    <col min="14340" max="14340" width="10.6640625" style="59" customWidth="1"/>
    <col min="14341" max="14341" width="10.5" style="59" customWidth="1"/>
    <col min="14342" max="14342" width="9.5" style="59" bestFit="1" customWidth="1"/>
    <col min="14343" max="14343" width="11.5" style="59" customWidth="1"/>
    <col min="14344" max="14344" width="7.6640625" style="59" customWidth="1"/>
    <col min="14345" max="14345" width="9.6640625" style="59" customWidth="1"/>
    <col min="14346" max="14346" width="10" style="59" customWidth="1"/>
    <col min="14347" max="14347" width="10.6640625" style="59" customWidth="1"/>
    <col min="14348" max="14348" width="9.1640625" style="59" bestFit="1" customWidth="1"/>
    <col min="14349" max="14592" width="8.6640625" style="59"/>
    <col min="14593" max="14593" width="48.33203125" style="59" customWidth="1"/>
    <col min="14594" max="14594" width="5.5" style="59" bestFit="1" customWidth="1"/>
    <col min="14595" max="14595" width="5.6640625" style="59" bestFit="1" customWidth="1"/>
    <col min="14596" max="14596" width="10.6640625" style="59" customWidth="1"/>
    <col min="14597" max="14597" width="10.5" style="59" customWidth="1"/>
    <col min="14598" max="14598" width="9.5" style="59" bestFit="1" customWidth="1"/>
    <col min="14599" max="14599" width="11.5" style="59" customWidth="1"/>
    <col min="14600" max="14600" width="7.6640625" style="59" customWidth="1"/>
    <col min="14601" max="14601" width="9.6640625" style="59" customWidth="1"/>
    <col min="14602" max="14602" width="10" style="59" customWidth="1"/>
    <col min="14603" max="14603" width="10.6640625" style="59" customWidth="1"/>
    <col min="14604" max="14604" width="9.1640625" style="59" bestFit="1" customWidth="1"/>
    <col min="14605" max="14848" width="8.6640625" style="59"/>
    <col min="14849" max="14849" width="48.33203125" style="59" customWidth="1"/>
    <col min="14850" max="14850" width="5.5" style="59" bestFit="1" customWidth="1"/>
    <col min="14851" max="14851" width="5.6640625" style="59" bestFit="1" customWidth="1"/>
    <col min="14852" max="14852" width="10.6640625" style="59" customWidth="1"/>
    <col min="14853" max="14853" width="10.5" style="59" customWidth="1"/>
    <col min="14854" max="14854" width="9.5" style="59" bestFit="1" customWidth="1"/>
    <col min="14855" max="14855" width="11.5" style="59" customWidth="1"/>
    <col min="14856" max="14856" width="7.6640625" style="59" customWidth="1"/>
    <col min="14857" max="14857" width="9.6640625" style="59" customWidth="1"/>
    <col min="14858" max="14858" width="10" style="59" customWidth="1"/>
    <col min="14859" max="14859" width="10.6640625" style="59" customWidth="1"/>
    <col min="14860" max="14860" width="9.1640625" style="59" bestFit="1" customWidth="1"/>
    <col min="14861" max="15104" width="8.6640625" style="59"/>
    <col min="15105" max="15105" width="48.33203125" style="59" customWidth="1"/>
    <col min="15106" max="15106" width="5.5" style="59" bestFit="1" customWidth="1"/>
    <col min="15107" max="15107" width="5.6640625" style="59" bestFit="1" customWidth="1"/>
    <col min="15108" max="15108" width="10.6640625" style="59" customWidth="1"/>
    <col min="15109" max="15109" width="10.5" style="59" customWidth="1"/>
    <col min="15110" max="15110" width="9.5" style="59" bestFit="1" customWidth="1"/>
    <col min="15111" max="15111" width="11.5" style="59" customWidth="1"/>
    <col min="15112" max="15112" width="7.6640625" style="59" customWidth="1"/>
    <col min="15113" max="15113" width="9.6640625" style="59" customWidth="1"/>
    <col min="15114" max="15114" width="10" style="59" customWidth="1"/>
    <col min="15115" max="15115" width="10.6640625" style="59" customWidth="1"/>
    <col min="15116" max="15116" width="9.1640625" style="59" bestFit="1" customWidth="1"/>
    <col min="15117" max="15360" width="8.6640625" style="59"/>
    <col min="15361" max="15361" width="48.33203125" style="59" customWidth="1"/>
    <col min="15362" max="15362" width="5.5" style="59" bestFit="1" customWidth="1"/>
    <col min="15363" max="15363" width="5.6640625" style="59" bestFit="1" customWidth="1"/>
    <col min="15364" max="15364" width="10.6640625" style="59" customWidth="1"/>
    <col min="15365" max="15365" width="10.5" style="59" customWidth="1"/>
    <col min="15366" max="15366" width="9.5" style="59" bestFit="1" customWidth="1"/>
    <col min="15367" max="15367" width="11.5" style="59" customWidth="1"/>
    <col min="15368" max="15368" width="7.6640625" style="59" customWidth="1"/>
    <col min="15369" max="15369" width="9.6640625" style="59" customWidth="1"/>
    <col min="15370" max="15370" width="10" style="59" customWidth="1"/>
    <col min="15371" max="15371" width="10.6640625" style="59" customWidth="1"/>
    <col min="15372" max="15372" width="9.1640625" style="59" bestFit="1" customWidth="1"/>
    <col min="15373" max="15616" width="8.6640625" style="59"/>
    <col min="15617" max="15617" width="48.33203125" style="59" customWidth="1"/>
    <col min="15618" max="15618" width="5.5" style="59" bestFit="1" customWidth="1"/>
    <col min="15619" max="15619" width="5.6640625" style="59" bestFit="1" customWidth="1"/>
    <col min="15620" max="15620" width="10.6640625" style="59" customWidth="1"/>
    <col min="15621" max="15621" width="10.5" style="59" customWidth="1"/>
    <col min="15622" max="15622" width="9.5" style="59" bestFit="1" customWidth="1"/>
    <col min="15623" max="15623" width="11.5" style="59" customWidth="1"/>
    <col min="15624" max="15624" width="7.6640625" style="59" customWidth="1"/>
    <col min="15625" max="15625" width="9.6640625" style="59" customWidth="1"/>
    <col min="15626" max="15626" width="10" style="59" customWidth="1"/>
    <col min="15627" max="15627" width="10.6640625" style="59" customWidth="1"/>
    <col min="15628" max="15628" width="9.1640625" style="59" bestFit="1" customWidth="1"/>
    <col min="15629" max="15872" width="8.6640625" style="59"/>
    <col min="15873" max="15873" width="48.33203125" style="59" customWidth="1"/>
    <col min="15874" max="15874" width="5.5" style="59" bestFit="1" customWidth="1"/>
    <col min="15875" max="15875" width="5.6640625" style="59" bestFit="1" customWidth="1"/>
    <col min="15876" max="15876" width="10.6640625" style="59" customWidth="1"/>
    <col min="15877" max="15877" width="10.5" style="59" customWidth="1"/>
    <col min="15878" max="15878" width="9.5" style="59" bestFit="1" customWidth="1"/>
    <col min="15879" max="15879" width="11.5" style="59" customWidth="1"/>
    <col min="15880" max="15880" width="7.6640625" style="59" customWidth="1"/>
    <col min="15881" max="15881" width="9.6640625" style="59" customWidth="1"/>
    <col min="15882" max="15882" width="10" style="59" customWidth="1"/>
    <col min="15883" max="15883" width="10.6640625" style="59" customWidth="1"/>
    <col min="15884" max="15884" width="9.1640625" style="59" bestFit="1" customWidth="1"/>
    <col min="15885" max="16128" width="8.6640625" style="59"/>
    <col min="16129" max="16129" width="48.33203125" style="59" customWidth="1"/>
    <col min="16130" max="16130" width="5.5" style="59" bestFit="1" customWidth="1"/>
    <col min="16131" max="16131" width="5.6640625" style="59" bestFit="1" customWidth="1"/>
    <col min="16132" max="16132" width="10.6640625" style="59" customWidth="1"/>
    <col min="16133" max="16133" width="10.5" style="59" customWidth="1"/>
    <col min="16134" max="16134" width="9.5" style="59" bestFit="1" customWidth="1"/>
    <col min="16135" max="16135" width="11.5" style="59" customWidth="1"/>
    <col min="16136" max="16136" width="7.6640625" style="59" customWidth="1"/>
    <col min="16137" max="16137" width="9.6640625" style="59" customWidth="1"/>
    <col min="16138" max="16138" width="10" style="59" customWidth="1"/>
    <col min="16139" max="16139" width="10.6640625" style="59" customWidth="1"/>
    <col min="16140" max="16140" width="9.1640625" style="59" bestFit="1" customWidth="1"/>
    <col min="16141" max="16374" width="8.6640625" style="59"/>
    <col min="16375" max="16384" width="9.33203125" style="59" customWidth="1"/>
  </cols>
  <sheetData>
    <row r="1" spans="1:12" ht="37.9" customHeight="1" x14ac:dyDescent="0.25">
      <c r="A1" s="65" t="s">
        <v>116</v>
      </c>
      <c r="B1" s="78"/>
      <c r="C1" s="78"/>
      <c r="D1" s="78"/>
      <c r="E1" s="78"/>
      <c r="F1" s="65"/>
      <c r="G1" s="65"/>
      <c r="H1" s="65"/>
      <c r="I1" s="65"/>
      <c r="J1" s="65"/>
    </row>
    <row r="2" spans="1:12" ht="18" customHeight="1" x14ac:dyDescent="0.25">
      <c r="A2" s="66" t="s">
        <v>178</v>
      </c>
      <c r="B2" s="72"/>
      <c r="C2" s="67"/>
      <c r="D2" s="72"/>
      <c r="E2" s="79"/>
      <c r="F2" s="68"/>
      <c r="G2" s="68"/>
      <c r="H2" s="69"/>
      <c r="I2" s="68"/>
      <c r="J2" s="68"/>
    </row>
    <row r="3" spans="1:12" ht="47.25" x14ac:dyDescent="0.25">
      <c r="A3" s="59" t="s">
        <v>117</v>
      </c>
      <c r="B3" s="72" t="s">
        <v>122</v>
      </c>
      <c r="C3" s="72" t="s">
        <v>123</v>
      </c>
      <c r="D3" s="72" t="s">
        <v>124</v>
      </c>
      <c r="E3" s="79" t="s">
        <v>125</v>
      </c>
      <c r="F3" s="79" t="s">
        <v>177</v>
      </c>
      <c r="G3" s="192" t="s">
        <v>175</v>
      </c>
      <c r="H3" s="69"/>
      <c r="I3" s="68"/>
      <c r="J3" s="68"/>
    </row>
    <row r="4" spans="1:12" ht="12.95" customHeight="1" x14ac:dyDescent="0.25">
      <c r="A4" s="66" t="s">
        <v>118</v>
      </c>
      <c r="B4" s="72">
        <v>52.07</v>
      </c>
      <c r="C4" s="69">
        <f>B4*2.20462</f>
        <v>114.79456339999999</v>
      </c>
      <c r="D4" s="191" t="e">
        <f>C4*#REF!*#REF!</f>
        <v>#REF!</v>
      </c>
      <c r="E4" s="79" t="e">
        <f>D4/2000</f>
        <v>#REF!</v>
      </c>
      <c r="F4" s="194" t="e">
        <f>D4/(24*365)</f>
        <v>#REF!</v>
      </c>
      <c r="G4" s="68">
        <v>1</v>
      </c>
      <c r="H4" s="69"/>
      <c r="I4" s="70"/>
      <c r="J4" s="70"/>
    </row>
    <row r="5" spans="1:12" ht="12.95" customHeight="1" x14ac:dyDescent="0.25">
      <c r="A5" s="66" t="s">
        <v>119</v>
      </c>
      <c r="B5" s="73">
        <v>3.2000000000000003E-4</v>
      </c>
      <c r="C5" s="189">
        <f>B5*2.20462</f>
        <v>7.0547839999999997E-4</v>
      </c>
      <c r="D5" s="190" t="e">
        <f>C5*#REF!*#REF!</f>
        <v>#REF!</v>
      </c>
      <c r="E5" s="79" t="e">
        <f>D5/2000</f>
        <v>#REF!</v>
      </c>
      <c r="F5" s="194" t="e">
        <f>D5/(24*365)</f>
        <v>#REF!</v>
      </c>
      <c r="G5" s="68">
        <v>25</v>
      </c>
      <c r="H5" s="69"/>
      <c r="I5" s="70"/>
      <c r="J5" s="70"/>
    </row>
    <row r="6" spans="1:12" ht="12.95" customHeight="1" x14ac:dyDescent="0.25">
      <c r="A6" s="70" t="s">
        <v>120</v>
      </c>
      <c r="B6" s="73">
        <v>6.3000000000000003E-4</v>
      </c>
      <c r="C6" s="189">
        <f>B6*2.20462</f>
        <v>1.3889105999999999E-3</v>
      </c>
      <c r="D6" s="190" t="e">
        <f>C6*#REF!*#REF!</f>
        <v>#REF!</v>
      </c>
      <c r="E6" s="79" t="e">
        <f>D6/2000</f>
        <v>#REF!</v>
      </c>
      <c r="F6" s="194" t="e">
        <f>D6/(24*365)</f>
        <v>#REF!</v>
      </c>
      <c r="G6" s="68">
        <v>298</v>
      </c>
      <c r="H6" s="69"/>
      <c r="I6" s="69"/>
      <c r="J6" s="71"/>
    </row>
    <row r="7" spans="1:12" ht="12.95" customHeight="1" x14ac:dyDescent="0.25">
      <c r="A7" s="70" t="s">
        <v>174</v>
      </c>
      <c r="B7" s="74" t="s">
        <v>88</v>
      </c>
      <c r="C7" s="54" t="s">
        <v>88</v>
      </c>
      <c r="D7" s="77" t="e">
        <f>(D5*$G$5)+(D6*$G$6)+(D4*$G4)</f>
        <v>#REF!</v>
      </c>
      <c r="E7" s="77" t="e">
        <f>(E5*$G$5)+(E6*$G$6)+(E4*G4)</f>
        <v>#REF!</v>
      </c>
      <c r="F7" s="77" t="e">
        <f>(F5*$G$5)+(F6*$G$6)+(F4*G4)</f>
        <v>#REF!</v>
      </c>
      <c r="H7" s="55"/>
      <c r="I7" s="57"/>
    </row>
    <row r="8" spans="1:12" ht="12.95" customHeight="1" x14ac:dyDescent="0.25">
      <c r="A8" s="193" t="s">
        <v>176</v>
      </c>
      <c r="B8" s="75"/>
      <c r="C8" s="60"/>
      <c r="E8" s="80"/>
      <c r="F8" s="80"/>
      <c r="H8" s="55"/>
    </row>
    <row r="9" spans="1:12" ht="12.95" customHeight="1" x14ac:dyDescent="0.25">
      <c r="A9" s="61"/>
      <c r="B9" s="75"/>
      <c r="C9" s="60"/>
      <c r="D9" s="75"/>
      <c r="E9" s="80"/>
      <c r="F9" s="80"/>
      <c r="H9" s="55"/>
    </row>
    <row r="10" spans="1:12" s="55" customFormat="1" ht="12.95" customHeight="1" x14ac:dyDescent="0.25">
      <c r="A10" s="59"/>
      <c r="B10" s="75"/>
      <c r="C10" s="60"/>
      <c r="D10" s="75"/>
      <c r="E10" s="80"/>
      <c r="F10" s="80"/>
      <c r="I10" s="56"/>
      <c r="J10" s="58"/>
      <c r="K10" s="59"/>
      <c r="L10" s="59"/>
    </row>
    <row r="11" spans="1:12" s="55" customFormat="1" ht="12.95" customHeight="1" x14ac:dyDescent="0.25">
      <c r="A11" s="59"/>
      <c r="B11" s="76"/>
      <c r="C11" s="62"/>
      <c r="D11" s="76"/>
      <c r="E11" s="80"/>
      <c r="H11" s="56"/>
      <c r="I11" s="56"/>
      <c r="J11" s="58"/>
      <c r="K11" s="59"/>
      <c r="L11" s="59"/>
    </row>
    <row r="12" spans="1:12" s="55" customFormat="1" ht="12.95" customHeight="1" x14ac:dyDescent="0.25">
      <c r="A12" s="59"/>
      <c r="B12" s="76"/>
      <c r="C12" s="62"/>
      <c r="D12" s="76"/>
      <c r="E12" s="81"/>
      <c r="H12" s="56"/>
      <c r="I12" s="56"/>
      <c r="J12" s="58"/>
      <c r="K12" s="59"/>
      <c r="L12" s="59"/>
    </row>
    <row r="13" spans="1:12" s="55" customFormat="1" ht="12.95" customHeight="1" x14ac:dyDescent="0.25">
      <c r="A13" s="59"/>
      <c r="B13" s="76"/>
      <c r="C13" s="62"/>
      <c r="D13" s="76"/>
      <c r="E13" s="81"/>
      <c r="H13" s="56"/>
      <c r="I13" s="56"/>
      <c r="J13" s="58"/>
      <c r="K13" s="59"/>
      <c r="L13" s="59"/>
    </row>
    <row r="14" spans="1:12" s="55" customFormat="1" ht="12.95" customHeight="1" x14ac:dyDescent="0.25">
      <c r="A14" s="59"/>
      <c r="B14" s="75"/>
      <c r="C14" s="60"/>
      <c r="D14" s="75"/>
      <c r="E14" s="81"/>
      <c r="H14" s="56"/>
      <c r="I14" s="56"/>
      <c r="J14" s="58"/>
      <c r="K14" s="59"/>
      <c r="L14" s="59"/>
    </row>
    <row r="19" spans="1:12" s="55" customFormat="1" ht="12.95" customHeight="1" x14ac:dyDescent="0.25">
      <c r="A19" s="63"/>
      <c r="B19" s="77"/>
      <c r="C19" s="64"/>
      <c r="D19" s="77"/>
      <c r="E19" s="81"/>
      <c r="H19" s="56"/>
      <c r="I19" s="56"/>
      <c r="J19" s="58"/>
      <c r="K19" s="59"/>
      <c r="L19" s="59"/>
    </row>
  </sheetData>
  <printOptions horizontalCentered="1"/>
  <pageMargins left="0.5" right="0.5" top="1.5" bottom="0.75" header="0.5" footer="0.5"/>
  <pageSetup orientation="portrait" r:id="rId1"/>
  <headerFooter alignWithMargins="0">
    <oddHeader xml:space="preserve">&amp;R&amp;"Arial,Bold" 
</oddHeader>
    <oddFooter>&amp;L&amp;"Arial,Regular"&amp;9
&amp;R&amp;"Arial,Regular"&amp;8&amp;A
&amp;D</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9" tint="-0.499984740745262"/>
    <pageSetUpPr fitToPage="1"/>
  </sheetPr>
  <dimension ref="A1:L19"/>
  <sheetViews>
    <sheetView showGridLines="0" zoomScaleNormal="100" workbookViewId="0">
      <selection activeCell="F6" sqref="F6"/>
    </sheetView>
  </sheetViews>
  <sheetFormatPr defaultRowHeight="12.95" customHeight="1" x14ac:dyDescent="0.25"/>
  <cols>
    <col min="1" max="1" width="19.6640625" style="59" customWidth="1"/>
    <col min="2" max="2" width="27.1640625" style="74" customWidth="1"/>
    <col min="3" max="3" width="18.6640625" style="54" customWidth="1"/>
    <col min="4" max="4" width="13.6640625" style="74" customWidth="1"/>
    <col min="5" max="5" width="11.6640625" style="81" customWidth="1"/>
    <col min="6" max="6" width="12.1640625" style="55" customWidth="1"/>
    <col min="7" max="7" width="14.5" style="55" customWidth="1"/>
    <col min="8" max="8" width="11.1640625" style="56" customWidth="1"/>
    <col min="9" max="9" width="12.6640625" style="56" customWidth="1"/>
    <col min="10" max="10" width="13" style="58" customWidth="1"/>
    <col min="11" max="11" width="10.6640625" style="59" customWidth="1"/>
    <col min="12" max="12" width="9.1640625" style="59" bestFit="1" customWidth="1"/>
    <col min="13" max="256" width="8.6640625" style="59"/>
    <col min="257" max="257" width="48.33203125" style="59" customWidth="1"/>
    <col min="258" max="258" width="5.5" style="59" bestFit="1" customWidth="1"/>
    <col min="259" max="259" width="5.6640625" style="59" bestFit="1" customWidth="1"/>
    <col min="260" max="260" width="10.6640625" style="59" customWidth="1"/>
    <col min="261" max="261" width="10.5" style="59" customWidth="1"/>
    <col min="262" max="262" width="9.5" style="59" bestFit="1" customWidth="1"/>
    <col min="263" max="263" width="11.5" style="59" customWidth="1"/>
    <col min="264" max="264" width="7.6640625" style="59" customWidth="1"/>
    <col min="265" max="265" width="9.6640625" style="59" customWidth="1"/>
    <col min="266" max="266" width="10" style="59" customWidth="1"/>
    <col min="267" max="267" width="10.6640625" style="59" customWidth="1"/>
    <col min="268" max="268" width="9.1640625" style="59" bestFit="1" customWidth="1"/>
    <col min="269" max="512" width="8.6640625" style="59"/>
    <col min="513" max="513" width="48.33203125" style="59" customWidth="1"/>
    <col min="514" max="514" width="5.5" style="59" bestFit="1" customWidth="1"/>
    <col min="515" max="515" width="5.6640625" style="59" bestFit="1" customWidth="1"/>
    <col min="516" max="516" width="10.6640625" style="59" customWidth="1"/>
    <col min="517" max="517" width="10.5" style="59" customWidth="1"/>
    <col min="518" max="518" width="9.5" style="59" bestFit="1" customWidth="1"/>
    <col min="519" max="519" width="11.5" style="59" customWidth="1"/>
    <col min="520" max="520" width="7.6640625" style="59" customWidth="1"/>
    <col min="521" max="521" width="9.6640625" style="59" customWidth="1"/>
    <col min="522" max="522" width="10" style="59" customWidth="1"/>
    <col min="523" max="523" width="10.6640625" style="59" customWidth="1"/>
    <col min="524" max="524" width="9.1640625" style="59" bestFit="1" customWidth="1"/>
    <col min="525" max="768" width="8.6640625" style="59"/>
    <col min="769" max="769" width="48.33203125" style="59" customWidth="1"/>
    <col min="770" max="770" width="5.5" style="59" bestFit="1" customWidth="1"/>
    <col min="771" max="771" width="5.6640625" style="59" bestFit="1" customWidth="1"/>
    <col min="772" max="772" width="10.6640625" style="59" customWidth="1"/>
    <col min="773" max="773" width="10.5" style="59" customWidth="1"/>
    <col min="774" max="774" width="9.5" style="59" bestFit="1" customWidth="1"/>
    <col min="775" max="775" width="11.5" style="59" customWidth="1"/>
    <col min="776" max="776" width="7.6640625" style="59" customWidth="1"/>
    <col min="777" max="777" width="9.6640625" style="59" customWidth="1"/>
    <col min="778" max="778" width="10" style="59" customWidth="1"/>
    <col min="779" max="779" width="10.6640625" style="59" customWidth="1"/>
    <col min="780" max="780" width="9.1640625" style="59" bestFit="1" customWidth="1"/>
    <col min="781" max="1024" width="8.6640625" style="59"/>
    <col min="1025" max="1025" width="48.33203125" style="59" customWidth="1"/>
    <col min="1026" max="1026" width="5.5" style="59" bestFit="1" customWidth="1"/>
    <col min="1027" max="1027" width="5.6640625" style="59" bestFit="1" customWidth="1"/>
    <col min="1028" max="1028" width="10.6640625" style="59" customWidth="1"/>
    <col min="1029" max="1029" width="10.5" style="59" customWidth="1"/>
    <col min="1030" max="1030" width="9.5" style="59" bestFit="1" customWidth="1"/>
    <col min="1031" max="1031" width="11.5" style="59" customWidth="1"/>
    <col min="1032" max="1032" width="7.6640625" style="59" customWidth="1"/>
    <col min="1033" max="1033" width="9.6640625" style="59" customWidth="1"/>
    <col min="1034" max="1034" width="10" style="59" customWidth="1"/>
    <col min="1035" max="1035" width="10.6640625" style="59" customWidth="1"/>
    <col min="1036" max="1036" width="9.1640625" style="59" bestFit="1" customWidth="1"/>
    <col min="1037" max="1280" width="8.6640625" style="59"/>
    <col min="1281" max="1281" width="48.33203125" style="59" customWidth="1"/>
    <col min="1282" max="1282" width="5.5" style="59" bestFit="1" customWidth="1"/>
    <col min="1283" max="1283" width="5.6640625" style="59" bestFit="1" customWidth="1"/>
    <col min="1284" max="1284" width="10.6640625" style="59" customWidth="1"/>
    <col min="1285" max="1285" width="10.5" style="59" customWidth="1"/>
    <col min="1286" max="1286" width="9.5" style="59" bestFit="1" customWidth="1"/>
    <col min="1287" max="1287" width="11.5" style="59" customWidth="1"/>
    <col min="1288" max="1288" width="7.6640625" style="59" customWidth="1"/>
    <col min="1289" max="1289" width="9.6640625" style="59" customWidth="1"/>
    <col min="1290" max="1290" width="10" style="59" customWidth="1"/>
    <col min="1291" max="1291" width="10.6640625" style="59" customWidth="1"/>
    <col min="1292" max="1292" width="9.1640625" style="59" bestFit="1" customWidth="1"/>
    <col min="1293" max="1536" width="8.6640625" style="59"/>
    <col min="1537" max="1537" width="48.33203125" style="59" customWidth="1"/>
    <col min="1538" max="1538" width="5.5" style="59" bestFit="1" customWidth="1"/>
    <col min="1539" max="1539" width="5.6640625" style="59" bestFit="1" customWidth="1"/>
    <col min="1540" max="1540" width="10.6640625" style="59" customWidth="1"/>
    <col min="1541" max="1541" width="10.5" style="59" customWidth="1"/>
    <col min="1542" max="1542" width="9.5" style="59" bestFit="1" customWidth="1"/>
    <col min="1543" max="1543" width="11.5" style="59" customWidth="1"/>
    <col min="1544" max="1544" width="7.6640625" style="59" customWidth="1"/>
    <col min="1545" max="1545" width="9.6640625" style="59" customWidth="1"/>
    <col min="1546" max="1546" width="10" style="59" customWidth="1"/>
    <col min="1547" max="1547" width="10.6640625" style="59" customWidth="1"/>
    <col min="1548" max="1548" width="9.1640625" style="59" bestFit="1" customWidth="1"/>
    <col min="1549" max="1792" width="8.6640625" style="59"/>
    <col min="1793" max="1793" width="48.33203125" style="59" customWidth="1"/>
    <col min="1794" max="1794" width="5.5" style="59" bestFit="1" customWidth="1"/>
    <col min="1795" max="1795" width="5.6640625" style="59" bestFit="1" customWidth="1"/>
    <col min="1796" max="1796" width="10.6640625" style="59" customWidth="1"/>
    <col min="1797" max="1797" width="10.5" style="59" customWidth="1"/>
    <col min="1798" max="1798" width="9.5" style="59" bestFit="1" customWidth="1"/>
    <col min="1799" max="1799" width="11.5" style="59" customWidth="1"/>
    <col min="1800" max="1800" width="7.6640625" style="59" customWidth="1"/>
    <col min="1801" max="1801" width="9.6640625" style="59" customWidth="1"/>
    <col min="1802" max="1802" width="10" style="59" customWidth="1"/>
    <col min="1803" max="1803" width="10.6640625" style="59" customWidth="1"/>
    <col min="1804" max="1804" width="9.1640625" style="59" bestFit="1" customWidth="1"/>
    <col min="1805" max="2048" width="8.6640625" style="59"/>
    <col min="2049" max="2049" width="48.33203125" style="59" customWidth="1"/>
    <col min="2050" max="2050" width="5.5" style="59" bestFit="1" customWidth="1"/>
    <col min="2051" max="2051" width="5.6640625" style="59" bestFit="1" customWidth="1"/>
    <col min="2052" max="2052" width="10.6640625" style="59" customWidth="1"/>
    <col min="2053" max="2053" width="10.5" style="59" customWidth="1"/>
    <col min="2054" max="2054" width="9.5" style="59" bestFit="1" customWidth="1"/>
    <col min="2055" max="2055" width="11.5" style="59" customWidth="1"/>
    <col min="2056" max="2056" width="7.6640625" style="59" customWidth="1"/>
    <col min="2057" max="2057" width="9.6640625" style="59" customWidth="1"/>
    <col min="2058" max="2058" width="10" style="59" customWidth="1"/>
    <col min="2059" max="2059" width="10.6640625" style="59" customWidth="1"/>
    <col min="2060" max="2060" width="9.1640625" style="59" bestFit="1" customWidth="1"/>
    <col min="2061" max="2304" width="8.6640625" style="59"/>
    <col min="2305" max="2305" width="48.33203125" style="59" customWidth="1"/>
    <col min="2306" max="2306" width="5.5" style="59" bestFit="1" customWidth="1"/>
    <col min="2307" max="2307" width="5.6640625" style="59" bestFit="1" customWidth="1"/>
    <col min="2308" max="2308" width="10.6640625" style="59" customWidth="1"/>
    <col min="2309" max="2309" width="10.5" style="59" customWidth="1"/>
    <col min="2310" max="2310" width="9.5" style="59" bestFit="1" customWidth="1"/>
    <col min="2311" max="2311" width="11.5" style="59" customWidth="1"/>
    <col min="2312" max="2312" width="7.6640625" style="59" customWidth="1"/>
    <col min="2313" max="2313" width="9.6640625" style="59" customWidth="1"/>
    <col min="2314" max="2314" width="10" style="59" customWidth="1"/>
    <col min="2315" max="2315" width="10.6640625" style="59" customWidth="1"/>
    <col min="2316" max="2316" width="9.1640625" style="59" bestFit="1" customWidth="1"/>
    <col min="2317" max="2560" width="8.6640625" style="59"/>
    <col min="2561" max="2561" width="48.33203125" style="59" customWidth="1"/>
    <col min="2562" max="2562" width="5.5" style="59" bestFit="1" customWidth="1"/>
    <col min="2563" max="2563" width="5.6640625" style="59" bestFit="1" customWidth="1"/>
    <col min="2564" max="2564" width="10.6640625" style="59" customWidth="1"/>
    <col min="2565" max="2565" width="10.5" style="59" customWidth="1"/>
    <col min="2566" max="2566" width="9.5" style="59" bestFit="1" customWidth="1"/>
    <col min="2567" max="2567" width="11.5" style="59" customWidth="1"/>
    <col min="2568" max="2568" width="7.6640625" style="59" customWidth="1"/>
    <col min="2569" max="2569" width="9.6640625" style="59" customWidth="1"/>
    <col min="2570" max="2570" width="10" style="59" customWidth="1"/>
    <col min="2571" max="2571" width="10.6640625" style="59" customWidth="1"/>
    <col min="2572" max="2572" width="9.1640625" style="59" bestFit="1" customWidth="1"/>
    <col min="2573" max="2816" width="8.6640625" style="59"/>
    <col min="2817" max="2817" width="48.33203125" style="59" customWidth="1"/>
    <col min="2818" max="2818" width="5.5" style="59" bestFit="1" customWidth="1"/>
    <col min="2819" max="2819" width="5.6640625" style="59" bestFit="1" customWidth="1"/>
    <col min="2820" max="2820" width="10.6640625" style="59" customWidth="1"/>
    <col min="2821" max="2821" width="10.5" style="59" customWidth="1"/>
    <col min="2822" max="2822" width="9.5" style="59" bestFit="1" customWidth="1"/>
    <col min="2823" max="2823" width="11.5" style="59" customWidth="1"/>
    <col min="2824" max="2824" width="7.6640625" style="59" customWidth="1"/>
    <col min="2825" max="2825" width="9.6640625" style="59" customWidth="1"/>
    <col min="2826" max="2826" width="10" style="59" customWidth="1"/>
    <col min="2827" max="2827" width="10.6640625" style="59" customWidth="1"/>
    <col min="2828" max="2828" width="9.1640625" style="59" bestFit="1" customWidth="1"/>
    <col min="2829" max="3072" width="8.6640625" style="59"/>
    <col min="3073" max="3073" width="48.33203125" style="59" customWidth="1"/>
    <col min="3074" max="3074" width="5.5" style="59" bestFit="1" customWidth="1"/>
    <col min="3075" max="3075" width="5.6640625" style="59" bestFit="1" customWidth="1"/>
    <col min="3076" max="3076" width="10.6640625" style="59" customWidth="1"/>
    <col min="3077" max="3077" width="10.5" style="59" customWidth="1"/>
    <col min="3078" max="3078" width="9.5" style="59" bestFit="1" customWidth="1"/>
    <col min="3079" max="3079" width="11.5" style="59" customWidth="1"/>
    <col min="3080" max="3080" width="7.6640625" style="59" customWidth="1"/>
    <col min="3081" max="3081" width="9.6640625" style="59" customWidth="1"/>
    <col min="3082" max="3082" width="10" style="59" customWidth="1"/>
    <col min="3083" max="3083" width="10.6640625" style="59" customWidth="1"/>
    <col min="3084" max="3084" width="9.1640625" style="59" bestFit="1" customWidth="1"/>
    <col min="3085" max="3328" width="8.6640625" style="59"/>
    <col min="3329" max="3329" width="48.33203125" style="59" customWidth="1"/>
    <col min="3330" max="3330" width="5.5" style="59" bestFit="1" customWidth="1"/>
    <col min="3331" max="3331" width="5.6640625" style="59" bestFit="1" customWidth="1"/>
    <col min="3332" max="3332" width="10.6640625" style="59" customWidth="1"/>
    <col min="3333" max="3333" width="10.5" style="59" customWidth="1"/>
    <col min="3334" max="3334" width="9.5" style="59" bestFit="1" customWidth="1"/>
    <col min="3335" max="3335" width="11.5" style="59" customWidth="1"/>
    <col min="3336" max="3336" width="7.6640625" style="59" customWidth="1"/>
    <col min="3337" max="3337" width="9.6640625" style="59" customWidth="1"/>
    <col min="3338" max="3338" width="10" style="59" customWidth="1"/>
    <col min="3339" max="3339" width="10.6640625" style="59" customWidth="1"/>
    <col min="3340" max="3340" width="9.1640625" style="59" bestFit="1" customWidth="1"/>
    <col min="3341" max="3584" width="8.6640625" style="59"/>
    <col min="3585" max="3585" width="48.33203125" style="59" customWidth="1"/>
    <col min="3586" max="3586" width="5.5" style="59" bestFit="1" customWidth="1"/>
    <col min="3587" max="3587" width="5.6640625" style="59" bestFit="1" customWidth="1"/>
    <col min="3588" max="3588" width="10.6640625" style="59" customWidth="1"/>
    <col min="3589" max="3589" width="10.5" style="59" customWidth="1"/>
    <col min="3590" max="3590" width="9.5" style="59" bestFit="1" customWidth="1"/>
    <col min="3591" max="3591" width="11.5" style="59" customWidth="1"/>
    <col min="3592" max="3592" width="7.6640625" style="59" customWidth="1"/>
    <col min="3593" max="3593" width="9.6640625" style="59" customWidth="1"/>
    <col min="3594" max="3594" width="10" style="59" customWidth="1"/>
    <col min="3595" max="3595" width="10.6640625" style="59" customWidth="1"/>
    <col min="3596" max="3596" width="9.1640625" style="59" bestFit="1" customWidth="1"/>
    <col min="3597" max="3840" width="8.6640625" style="59"/>
    <col min="3841" max="3841" width="48.33203125" style="59" customWidth="1"/>
    <col min="3842" max="3842" width="5.5" style="59" bestFit="1" customWidth="1"/>
    <col min="3843" max="3843" width="5.6640625" style="59" bestFit="1" customWidth="1"/>
    <col min="3844" max="3844" width="10.6640625" style="59" customWidth="1"/>
    <col min="3845" max="3845" width="10.5" style="59" customWidth="1"/>
    <col min="3846" max="3846" width="9.5" style="59" bestFit="1" customWidth="1"/>
    <col min="3847" max="3847" width="11.5" style="59" customWidth="1"/>
    <col min="3848" max="3848" width="7.6640625" style="59" customWidth="1"/>
    <col min="3849" max="3849" width="9.6640625" style="59" customWidth="1"/>
    <col min="3850" max="3850" width="10" style="59" customWidth="1"/>
    <col min="3851" max="3851" width="10.6640625" style="59" customWidth="1"/>
    <col min="3852" max="3852" width="9.1640625" style="59" bestFit="1" customWidth="1"/>
    <col min="3853" max="4096" width="8.6640625" style="59"/>
    <col min="4097" max="4097" width="48.33203125" style="59" customWidth="1"/>
    <col min="4098" max="4098" width="5.5" style="59" bestFit="1" customWidth="1"/>
    <col min="4099" max="4099" width="5.6640625" style="59" bestFit="1" customWidth="1"/>
    <col min="4100" max="4100" width="10.6640625" style="59" customWidth="1"/>
    <col min="4101" max="4101" width="10.5" style="59" customWidth="1"/>
    <col min="4102" max="4102" width="9.5" style="59" bestFit="1" customWidth="1"/>
    <col min="4103" max="4103" width="11.5" style="59" customWidth="1"/>
    <col min="4104" max="4104" width="7.6640625" style="59" customWidth="1"/>
    <col min="4105" max="4105" width="9.6640625" style="59" customWidth="1"/>
    <col min="4106" max="4106" width="10" style="59" customWidth="1"/>
    <col min="4107" max="4107" width="10.6640625" style="59" customWidth="1"/>
    <col min="4108" max="4108" width="9.1640625" style="59" bestFit="1" customWidth="1"/>
    <col min="4109" max="4352" width="8.6640625" style="59"/>
    <col min="4353" max="4353" width="48.33203125" style="59" customWidth="1"/>
    <col min="4354" max="4354" width="5.5" style="59" bestFit="1" customWidth="1"/>
    <col min="4355" max="4355" width="5.6640625" style="59" bestFit="1" customWidth="1"/>
    <col min="4356" max="4356" width="10.6640625" style="59" customWidth="1"/>
    <col min="4357" max="4357" width="10.5" style="59" customWidth="1"/>
    <col min="4358" max="4358" width="9.5" style="59" bestFit="1" customWidth="1"/>
    <col min="4359" max="4359" width="11.5" style="59" customWidth="1"/>
    <col min="4360" max="4360" width="7.6640625" style="59" customWidth="1"/>
    <col min="4361" max="4361" width="9.6640625" style="59" customWidth="1"/>
    <col min="4362" max="4362" width="10" style="59" customWidth="1"/>
    <col min="4363" max="4363" width="10.6640625" style="59" customWidth="1"/>
    <col min="4364" max="4364" width="9.1640625" style="59" bestFit="1" customWidth="1"/>
    <col min="4365" max="4608" width="8.6640625" style="59"/>
    <col min="4609" max="4609" width="48.33203125" style="59" customWidth="1"/>
    <col min="4610" max="4610" width="5.5" style="59" bestFit="1" customWidth="1"/>
    <col min="4611" max="4611" width="5.6640625" style="59" bestFit="1" customWidth="1"/>
    <col min="4612" max="4612" width="10.6640625" style="59" customWidth="1"/>
    <col min="4613" max="4613" width="10.5" style="59" customWidth="1"/>
    <col min="4614" max="4614" width="9.5" style="59" bestFit="1" customWidth="1"/>
    <col min="4615" max="4615" width="11.5" style="59" customWidth="1"/>
    <col min="4616" max="4616" width="7.6640625" style="59" customWidth="1"/>
    <col min="4617" max="4617" width="9.6640625" style="59" customWidth="1"/>
    <col min="4618" max="4618" width="10" style="59" customWidth="1"/>
    <col min="4619" max="4619" width="10.6640625" style="59" customWidth="1"/>
    <col min="4620" max="4620" width="9.1640625" style="59" bestFit="1" customWidth="1"/>
    <col min="4621" max="4864" width="8.6640625" style="59"/>
    <col min="4865" max="4865" width="48.33203125" style="59" customWidth="1"/>
    <col min="4866" max="4866" width="5.5" style="59" bestFit="1" customWidth="1"/>
    <col min="4867" max="4867" width="5.6640625" style="59" bestFit="1" customWidth="1"/>
    <col min="4868" max="4868" width="10.6640625" style="59" customWidth="1"/>
    <col min="4869" max="4869" width="10.5" style="59" customWidth="1"/>
    <col min="4870" max="4870" width="9.5" style="59" bestFit="1" customWidth="1"/>
    <col min="4871" max="4871" width="11.5" style="59" customWidth="1"/>
    <col min="4872" max="4872" width="7.6640625" style="59" customWidth="1"/>
    <col min="4873" max="4873" width="9.6640625" style="59" customWidth="1"/>
    <col min="4874" max="4874" width="10" style="59" customWidth="1"/>
    <col min="4875" max="4875" width="10.6640625" style="59" customWidth="1"/>
    <col min="4876" max="4876" width="9.1640625" style="59" bestFit="1" customWidth="1"/>
    <col min="4877" max="5120" width="8.6640625" style="59"/>
    <col min="5121" max="5121" width="48.33203125" style="59" customWidth="1"/>
    <col min="5122" max="5122" width="5.5" style="59" bestFit="1" customWidth="1"/>
    <col min="5123" max="5123" width="5.6640625" style="59" bestFit="1" customWidth="1"/>
    <col min="5124" max="5124" width="10.6640625" style="59" customWidth="1"/>
    <col min="5125" max="5125" width="10.5" style="59" customWidth="1"/>
    <col min="5126" max="5126" width="9.5" style="59" bestFit="1" customWidth="1"/>
    <col min="5127" max="5127" width="11.5" style="59" customWidth="1"/>
    <col min="5128" max="5128" width="7.6640625" style="59" customWidth="1"/>
    <col min="5129" max="5129" width="9.6640625" style="59" customWidth="1"/>
    <col min="5130" max="5130" width="10" style="59" customWidth="1"/>
    <col min="5131" max="5131" width="10.6640625" style="59" customWidth="1"/>
    <col min="5132" max="5132" width="9.1640625" style="59" bestFit="1" customWidth="1"/>
    <col min="5133" max="5376" width="8.6640625" style="59"/>
    <col min="5377" max="5377" width="48.33203125" style="59" customWidth="1"/>
    <col min="5378" max="5378" width="5.5" style="59" bestFit="1" customWidth="1"/>
    <col min="5379" max="5379" width="5.6640625" style="59" bestFit="1" customWidth="1"/>
    <col min="5380" max="5380" width="10.6640625" style="59" customWidth="1"/>
    <col min="5381" max="5381" width="10.5" style="59" customWidth="1"/>
    <col min="5382" max="5382" width="9.5" style="59" bestFit="1" customWidth="1"/>
    <col min="5383" max="5383" width="11.5" style="59" customWidth="1"/>
    <col min="5384" max="5384" width="7.6640625" style="59" customWidth="1"/>
    <col min="5385" max="5385" width="9.6640625" style="59" customWidth="1"/>
    <col min="5386" max="5386" width="10" style="59" customWidth="1"/>
    <col min="5387" max="5387" width="10.6640625" style="59" customWidth="1"/>
    <col min="5388" max="5388" width="9.1640625" style="59" bestFit="1" customWidth="1"/>
    <col min="5389" max="5632" width="8.6640625" style="59"/>
    <col min="5633" max="5633" width="48.33203125" style="59" customWidth="1"/>
    <col min="5634" max="5634" width="5.5" style="59" bestFit="1" customWidth="1"/>
    <col min="5635" max="5635" width="5.6640625" style="59" bestFit="1" customWidth="1"/>
    <col min="5636" max="5636" width="10.6640625" style="59" customWidth="1"/>
    <col min="5637" max="5637" width="10.5" style="59" customWidth="1"/>
    <col min="5638" max="5638" width="9.5" style="59" bestFit="1" customWidth="1"/>
    <col min="5639" max="5639" width="11.5" style="59" customWidth="1"/>
    <col min="5640" max="5640" width="7.6640625" style="59" customWidth="1"/>
    <col min="5641" max="5641" width="9.6640625" style="59" customWidth="1"/>
    <col min="5642" max="5642" width="10" style="59" customWidth="1"/>
    <col min="5643" max="5643" width="10.6640625" style="59" customWidth="1"/>
    <col min="5644" max="5644" width="9.1640625" style="59" bestFit="1" customWidth="1"/>
    <col min="5645" max="5888" width="8.6640625" style="59"/>
    <col min="5889" max="5889" width="48.33203125" style="59" customWidth="1"/>
    <col min="5890" max="5890" width="5.5" style="59" bestFit="1" customWidth="1"/>
    <col min="5891" max="5891" width="5.6640625" style="59" bestFit="1" customWidth="1"/>
    <col min="5892" max="5892" width="10.6640625" style="59" customWidth="1"/>
    <col min="5893" max="5893" width="10.5" style="59" customWidth="1"/>
    <col min="5894" max="5894" width="9.5" style="59" bestFit="1" customWidth="1"/>
    <col min="5895" max="5895" width="11.5" style="59" customWidth="1"/>
    <col min="5896" max="5896" width="7.6640625" style="59" customWidth="1"/>
    <col min="5897" max="5897" width="9.6640625" style="59" customWidth="1"/>
    <col min="5898" max="5898" width="10" style="59" customWidth="1"/>
    <col min="5899" max="5899" width="10.6640625" style="59" customWidth="1"/>
    <col min="5900" max="5900" width="9.1640625" style="59" bestFit="1" customWidth="1"/>
    <col min="5901" max="6144" width="8.6640625" style="59"/>
    <col min="6145" max="6145" width="48.33203125" style="59" customWidth="1"/>
    <col min="6146" max="6146" width="5.5" style="59" bestFit="1" customWidth="1"/>
    <col min="6147" max="6147" width="5.6640625" style="59" bestFit="1" customWidth="1"/>
    <col min="6148" max="6148" width="10.6640625" style="59" customWidth="1"/>
    <col min="6149" max="6149" width="10.5" style="59" customWidth="1"/>
    <col min="6150" max="6150" width="9.5" style="59" bestFit="1" customWidth="1"/>
    <col min="6151" max="6151" width="11.5" style="59" customWidth="1"/>
    <col min="6152" max="6152" width="7.6640625" style="59" customWidth="1"/>
    <col min="6153" max="6153" width="9.6640625" style="59" customWidth="1"/>
    <col min="6154" max="6154" width="10" style="59" customWidth="1"/>
    <col min="6155" max="6155" width="10.6640625" style="59" customWidth="1"/>
    <col min="6156" max="6156" width="9.1640625" style="59" bestFit="1" customWidth="1"/>
    <col min="6157" max="6400" width="8.6640625" style="59"/>
    <col min="6401" max="6401" width="48.33203125" style="59" customWidth="1"/>
    <col min="6402" max="6402" width="5.5" style="59" bestFit="1" customWidth="1"/>
    <col min="6403" max="6403" width="5.6640625" style="59" bestFit="1" customWidth="1"/>
    <col min="6404" max="6404" width="10.6640625" style="59" customWidth="1"/>
    <col min="6405" max="6405" width="10.5" style="59" customWidth="1"/>
    <col min="6406" max="6406" width="9.5" style="59" bestFit="1" customWidth="1"/>
    <col min="6407" max="6407" width="11.5" style="59" customWidth="1"/>
    <col min="6408" max="6408" width="7.6640625" style="59" customWidth="1"/>
    <col min="6409" max="6409" width="9.6640625" style="59" customWidth="1"/>
    <col min="6410" max="6410" width="10" style="59" customWidth="1"/>
    <col min="6411" max="6411" width="10.6640625" style="59" customWidth="1"/>
    <col min="6412" max="6412" width="9.1640625" style="59" bestFit="1" customWidth="1"/>
    <col min="6413" max="6656" width="8.6640625" style="59"/>
    <col min="6657" max="6657" width="48.33203125" style="59" customWidth="1"/>
    <col min="6658" max="6658" width="5.5" style="59" bestFit="1" customWidth="1"/>
    <col min="6659" max="6659" width="5.6640625" style="59" bestFit="1" customWidth="1"/>
    <col min="6660" max="6660" width="10.6640625" style="59" customWidth="1"/>
    <col min="6661" max="6661" width="10.5" style="59" customWidth="1"/>
    <col min="6662" max="6662" width="9.5" style="59" bestFit="1" customWidth="1"/>
    <col min="6663" max="6663" width="11.5" style="59" customWidth="1"/>
    <col min="6664" max="6664" width="7.6640625" style="59" customWidth="1"/>
    <col min="6665" max="6665" width="9.6640625" style="59" customWidth="1"/>
    <col min="6666" max="6666" width="10" style="59" customWidth="1"/>
    <col min="6667" max="6667" width="10.6640625" style="59" customWidth="1"/>
    <col min="6668" max="6668" width="9.1640625" style="59" bestFit="1" customWidth="1"/>
    <col min="6669" max="6912" width="8.6640625" style="59"/>
    <col min="6913" max="6913" width="48.33203125" style="59" customWidth="1"/>
    <col min="6914" max="6914" width="5.5" style="59" bestFit="1" customWidth="1"/>
    <col min="6915" max="6915" width="5.6640625" style="59" bestFit="1" customWidth="1"/>
    <col min="6916" max="6916" width="10.6640625" style="59" customWidth="1"/>
    <col min="6917" max="6917" width="10.5" style="59" customWidth="1"/>
    <col min="6918" max="6918" width="9.5" style="59" bestFit="1" customWidth="1"/>
    <col min="6919" max="6919" width="11.5" style="59" customWidth="1"/>
    <col min="6920" max="6920" width="7.6640625" style="59" customWidth="1"/>
    <col min="6921" max="6921" width="9.6640625" style="59" customWidth="1"/>
    <col min="6922" max="6922" width="10" style="59" customWidth="1"/>
    <col min="6923" max="6923" width="10.6640625" style="59" customWidth="1"/>
    <col min="6924" max="6924" width="9.1640625" style="59" bestFit="1" customWidth="1"/>
    <col min="6925" max="7168" width="8.6640625" style="59"/>
    <col min="7169" max="7169" width="48.33203125" style="59" customWidth="1"/>
    <col min="7170" max="7170" width="5.5" style="59" bestFit="1" customWidth="1"/>
    <col min="7171" max="7171" width="5.6640625" style="59" bestFit="1" customWidth="1"/>
    <col min="7172" max="7172" width="10.6640625" style="59" customWidth="1"/>
    <col min="7173" max="7173" width="10.5" style="59" customWidth="1"/>
    <col min="7174" max="7174" width="9.5" style="59" bestFit="1" customWidth="1"/>
    <col min="7175" max="7175" width="11.5" style="59" customWidth="1"/>
    <col min="7176" max="7176" width="7.6640625" style="59" customWidth="1"/>
    <col min="7177" max="7177" width="9.6640625" style="59" customWidth="1"/>
    <col min="7178" max="7178" width="10" style="59" customWidth="1"/>
    <col min="7179" max="7179" width="10.6640625" style="59" customWidth="1"/>
    <col min="7180" max="7180" width="9.1640625" style="59" bestFit="1" customWidth="1"/>
    <col min="7181" max="7424" width="8.6640625" style="59"/>
    <col min="7425" max="7425" width="48.33203125" style="59" customWidth="1"/>
    <col min="7426" max="7426" width="5.5" style="59" bestFit="1" customWidth="1"/>
    <col min="7427" max="7427" width="5.6640625" style="59" bestFit="1" customWidth="1"/>
    <col min="7428" max="7428" width="10.6640625" style="59" customWidth="1"/>
    <col min="7429" max="7429" width="10.5" style="59" customWidth="1"/>
    <col min="7430" max="7430" width="9.5" style="59" bestFit="1" customWidth="1"/>
    <col min="7431" max="7431" width="11.5" style="59" customWidth="1"/>
    <col min="7432" max="7432" width="7.6640625" style="59" customWidth="1"/>
    <col min="7433" max="7433" width="9.6640625" style="59" customWidth="1"/>
    <col min="7434" max="7434" width="10" style="59" customWidth="1"/>
    <col min="7435" max="7435" width="10.6640625" style="59" customWidth="1"/>
    <col min="7436" max="7436" width="9.1640625" style="59" bestFit="1" customWidth="1"/>
    <col min="7437" max="7680" width="8.6640625" style="59"/>
    <col min="7681" max="7681" width="48.33203125" style="59" customWidth="1"/>
    <col min="7682" max="7682" width="5.5" style="59" bestFit="1" customWidth="1"/>
    <col min="7683" max="7683" width="5.6640625" style="59" bestFit="1" customWidth="1"/>
    <col min="7684" max="7684" width="10.6640625" style="59" customWidth="1"/>
    <col min="7685" max="7685" width="10.5" style="59" customWidth="1"/>
    <col min="7686" max="7686" width="9.5" style="59" bestFit="1" customWidth="1"/>
    <col min="7687" max="7687" width="11.5" style="59" customWidth="1"/>
    <col min="7688" max="7688" width="7.6640625" style="59" customWidth="1"/>
    <col min="7689" max="7689" width="9.6640625" style="59" customWidth="1"/>
    <col min="7690" max="7690" width="10" style="59" customWidth="1"/>
    <col min="7691" max="7691" width="10.6640625" style="59" customWidth="1"/>
    <col min="7692" max="7692" width="9.1640625" style="59" bestFit="1" customWidth="1"/>
    <col min="7693" max="7936" width="8.6640625" style="59"/>
    <col min="7937" max="7937" width="48.33203125" style="59" customWidth="1"/>
    <col min="7938" max="7938" width="5.5" style="59" bestFit="1" customWidth="1"/>
    <col min="7939" max="7939" width="5.6640625" style="59" bestFit="1" customWidth="1"/>
    <col min="7940" max="7940" width="10.6640625" style="59" customWidth="1"/>
    <col min="7941" max="7941" width="10.5" style="59" customWidth="1"/>
    <col min="7942" max="7942" width="9.5" style="59" bestFit="1" customWidth="1"/>
    <col min="7943" max="7943" width="11.5" style="59" customWidth="1"/>
    <col min="7944" max="7944" width="7.6640625" style="59" customWidth="1"/>
    <col min="7945" max="7945" width="9.6640625" style="59" customWidth="1"/>
    <col min="7946" max="7946" width="10" style="59" customWidth="1"/>
    <col min="7947" max="7947" width="10.6640625" style="59" customWidth="1"/>
    <col min="7948" max="7948" width="9.1640625" style="59" bestFit="1" customWidth="1"/>
    <col min="7949" max="8192" width="8.6640625" style="59"/>
    <col min="8193" max="8193" width="48.33203125" style="59" customWidth="1"/>
    <col min="8194" max="8194" width="5.5" style="59" bestFit="1" customWidth="1"/>
    <col min="8195" max="8195" width="5.6640625" style="59" bestFit="1" customWidth="1"/>
    <col min="8196" max="8196" width="10.6640625" style="59" customWidth="1"/>
    <col min="8197" max="8197" width="10.5" style="59" customWidth="1"/>
    <col min="8198" max="8198" width="9.5" style="59" bestFit="1" customWidth="1"/>
    <col min="8199" max="8199" width="11.5" style="59" customWidth="1"/>
    <col min="8200" max="8200" width="7.6640625" style="59" customWidth="1"/>
    <col min="8201" max="8201" width="9.6640625" style="59" customWidth="1"/>
    <col min="8202" max="8202" width="10" style="59" customWidth="1"/>
    <col min="8203" max="8203" width="10.6640625" style="59" customWidth="1"/>
    <col min="8204" max="8204" width="9.1640625" style="59" bestFit="1" customWidth="1"/>
    <col min="8205" max="8448" width="8.6640625" style="59"/>
    <col min="8449" max="8449" width="48.33203125" style="59" customWidth="1"/>
    <col min="8450" max="8450" width="5.5" style="59" bestFit="1" customWidth="1"/>
    <col min="8451" max="8451" width="5.6640625" style="59" bestFit="1" customWidth="1"/>
    <col min="8452" max="8452" width="10.6640625" style="59" customWidth="1"/>
    <col min="8453" max="8453" width="10.5" style="59" customWidth="1"/>
    <col min="8454" max="8454" width="9.5" style="59" bestFit="1" customWidth="1"/>
    <col min="8455" max="8455" width="11.5" style="59" customWidth="1"/>
    <col min="8456" max="8456" width="7.6640625" style="59" customWidth="1"/>
    <col min="8457" max="8457" width="9.6640625" style="59" customWidth="1"/>
    <col min="8458" max="8458" width="10" style="59" customWidth="1"/>
    <col min="8459" max="8459" width="10.6640625" style="59" customWidth="1"/>
    <col min="8460" max="8460" width="9.1640625" style="59" bestFit="1" customWidth="1"/>
    <col min="8461" max="8704" width="8.6640625" style="59"/>
    <col min="8705" max="8705" width="48.33203125" style="59" customWidth="1"/>
    <col min="8706" max="8706" width="5.5" style="59" bestFit="1" customWidth="1"/>
    <col min="8707" max="8707" width="5.6640625" style="59" bestFit="1" customWidth="1"/>
    <col min="8708" max="8708" width="10.6640625" style="59" customWidth="1"/>
    <col min="8709" max="8709" width="10.5" style="59" customWidth="1"/>
    <col min="8710" max="8710" width="9.5" style="59" bestFit="1" customWidth="1"/>
    <col min="8711" max="8711" width="11.5" style="59" customWidth="1"/>
    <col min="8712" max="8712" width="7.6640625" style="59" customWidth="1"/>
    <col min="8713" max="8713" width="9.6640625" style="59" customWidth="1"/>
    <col min="8714" max="8714" width="10" style="59" customWidth="1"/>
    <col min="8715" max="8715" width="10.6640625" style="59" customWidth="1"/>
    <col min="8716" max="8716" width="9.1640625" style="59" bestFit="1" customWidth="1"/>
    <col min="8717" max="8960" width="8.6640625" style="59"/>
    <col min="8961" max="8961" width="48.33203125" style="59" customWidth="1"/>
    <col min="8962" max="8962" width="5.5" style="59" bestFit="1" customWidth="1"/>
    <col min="8963" max="8963" width="5.6640625" style="59" bestFit="1" customWidth="1"/>
    <col min="8964" max="8964" width="10.6640625" style="59" customWidth="1"/>
    <col min="8965" max="8965" width="10.5" style="59" customWidth="1"/>
    <col min="8966" max="8966" width="9.5" style="59" bestFit="1" customWidth="1"/>
    <col min="8967" max="8967" width="11.5" style="59" customWidth="1"/>
    <col min="8968" max="8968" width="7.6640625" style="59" customWidth="1"/>
    <col min="8969" max="8969" width="9.6640625" style="59" customWidth="1"/>
    <col min="8970" max="8970" width="10" style="59" customWidth="1"/>
    <col min="8971" max="8971" width="10.6640625" style="59" customWidth="1"/>
    <col min="8972" max="8972" width="9.1640625" style="59" bestFit="1" customWidth="1"/>
    <col min="8973" max="9216" width="8.6640625" style="59"/>
    <col min="9217" max="9217" width="48.33203125" style="59" customWidth="1"/>
    <col min="9218" max="9218" width="5.5" style="59" bestFit="1" customWidth="1"/>
    <col min="9219" max="9219" width="5.6640625" style="59" bestFit="1" customWidth="1"/>
    <col min="9220" max="9220" width="10.6640625" style="59" customWidth="1"/>
    <col min="9221" max="9221" width="10.5" style="59" customWidth="1"/>
    <col min="9222" max="9222" width="9.5" style="59" bestFit="1" customWidth="1"/>
    <col min="9223" max="9223" width="11.5" style="59" customWidth="1"/>
    <col min="9224" max="9224" width="7.6640625" style="59" customWidth="1"/>
    <col min="9225" max="9225" width="9.6640625" style="59" customWidth="1"/>
    <col min="9226" max="9226" width="10" style="59" customWidth="1"/>
    <col min="9227" max="9227" width="10.6640625" style="59" customWidth="1"/>
    <col min="9228" max="9228" width="9.1640625" style="59" bestFit="1" customWidth="1"/>
    <col min="9229" max="9472" width="8.6640625" style="59"/>
    <col min="9473" max="9473" width="48.33203125" style="59" customWidth="1"/>
    <col min="9474" max="9474" width="5.5" style="59" bestFit="1" customWidth="1"/>
    <col min="9475" max="9475" width="5.6640625" style="59" bestFit="1" customWidth="1"/>
    <col min="9476" max="9476" width="10.6640625" style="59" customWidth="1"/>
    <col min="9477" max="9477" width="10.5" style="59" customWidth="1"/>
    <col min="9478" max="9478" width="9.5" style="59" bestFit="1" customWidth="1"/>
    <col min="9479" max="9479" width="11.5" style="59" customWidth="1"/>
    <col min="9480" max="9480" width="7.6640625" style="59" customWidth="1"/>
    <col min="9481" max="9481" width="9.6640625" style="59" customWidth="1"/>
    <col min="9482" max="9482" width="10" style="59" customWidth="1"/>
    <col min="9483" max="9483" width="10.6640625" style="59" customWidth="1"/>
    <col min="9484" max="9484" width="9.1640625" style="59" bestFit="1" customWidth="1"/>
    <col min="9485" max="9728" width="8.6640625" style="59"/>
    <col min="9729" max="9729" width="48.33203125" style="59" customWidth="1"/>
    <col min="9730" max="9730" width="5.5" style="59" bestFit="1" customWidth="1"/>
    <col min="9731" max="9731" width="5.6640625" style="59" bestFit="1" customWidth="1"/>
    <col min="9732" max="9732" width="10.6640625" style="59" customWidth="1"/>
    <col min="9733" max="9733" width="10.5" style="59" customWidth="1"/>
    <col min="9734" max="9734" width="9.5" style="59" bestFit="1" customWidth="1"/>
    <col min="9735" max="9735" width="11.5" style="59" customWidth="1"/>
    <col min="9736" max="9736" width="7.6640625" style="59" customWidth="1"/>
    <col min="9737" max="9737" width="9.6640625" style="59" customWidth="1"/>
    <col min="9738" max="9738" width="10" style="59" customWidth="1"/>
    <col min="9739" max="9739" width="10.6640625" style="59" customWidth="1"/>
    <col min="9740" max="9740" width="9.1640625" style="59" bestFit="1" customWidth="1"/>
    <col min="9741" max="9984" width="8.6640625" style="59"/>
    <col min="9985" max="9985" width="48.33203125" style="59" customWidth="1"/>
    <col min="9986" max="9986" width="5.5" style="59" bestFit="1" customWidth="1"/>
    <col min="9987" max="9987" width="5.6640625" style="59" bestFit="1" customWidth="1"/>
    <col min="9988" max="9988" width="10.6640625" style="59" customWidth="1"/>
    <col min="9989" max="9989" width="10.5" style="59" customWidth="1"/>
    <col min="9990" max="9990" width="9.5" style="59" bestFit="1" customWidth="1"/>
    <col min="9991" max="9991" width="11.5" style="59" customWidth="1"/>
    <col min="9992" max="9992" width="7.6640625" style="59" customWidth="1"/>
    <col min="9993" max="9993" width="9.6640625" style="59" customWidth="1"/>
    <col min="9994" max="9994" width="10" style="59" customWidth="1"/>
    <col min="9995" max="9995" width="10.6640625" style="59" customWidth="1"/>
    <col min="9996" max="9996" width="9.1640625" style="59" bestFit="1" customWidth="1"/>
    <col min="9997" max="10240" width="8.6640625" style="59"/>
    <col min="10241" max="10241" width="48.33203125" style="59" customWidth="1"/>
    <col min="10242" max="10242" width="5.5" style="59" bestFit="1" customWidth="1"/>
    <col min="10243" max="10243" width="5.6640625" style="59" bestFit="1" customWidth="1"/>
    <col min="10244" max="10244" width="10.6640625" style="59" customWidth="1"/>
    <col min="10245" max="10245" width="10.5" style="59" customWidth="1"/>
    <col min="10246" max="10246" width="9.5" style="59" bestFit="1" customWidth="1"/>
    <col min="10247" max="10247" width="11.5" style="59" customWidth="1"/>
    <col min="10248" max="10248" width="7.6640625" style="59" customWidth="1"/>
    <col min="10249" max="10249" width="9.6640625" style="59" customWidth="1"/>
    <col min="10250" max="10250" width="10" style="59" customWidth="1"/>
    <col min="10251" max="10251" width="10.6640625" style="59" customWidth="1"/>
    <col min="10252" max="10252" width="9.1640625" style="59" bestFit="1" customWidth="1"/>
    <col min="10253" max="10496" width="8.6640625" style="59"/>
    <col min="10497" max="10497" width="48.33203125" style="59" customWidth="1"/>
    <col min="10498" max="10498" width="5.5" style="59" bestFit="1" customWidth="1"/>
    <col min="10499" max="10499" width="5.6640625" style="59" bestFit="1" customWidth="1"/>
    <col min="10500" max="10500" width="10.6640625" style="59" customWidth="1"/>
    <col min="10501" max="10501" width="10.5" style="59" customWidth="1"/>
    <col min="10502" max="10502" width="9.5" style="59" bestFit="1" customWidth="1"/>
    <col min="10503" max="10503" width="11.5" style="59" customWidth="1"/>
    <col min="10504" max="10504" width="7.6640625" style="59" customWidth="1"/>
    <col min="10505" max="10505" width="9.6640625" style="59" customWidth="1"/>
    <col min="10506" max="10506" width="10" style="59" customWidth="1"/>
    <col min="10507" max="10507" width="10.6640625" style="59" customWidth="1"/>
    <col min="10508" max="10508" width="9.1640625" style="59" bestFit="1" customWidth="1"/>
    <col min="10509" max="10752" width="8.6640625" style="59"/>
    <col min="10753" max="10753" width="48.33203125" style="59" customWidth="1"/>
    <col min="10754" max="10754" width="5.5" style="59" bestFit="1" customWidth="1"/>
    <col min="10755" max="10755" width="5.6640625" style="59" bestFit="1" customWidth="1"/>
    <col min="10756" max="10756" width="10.6640625" style="59" customWidth="1"/>
    <col min="10757" max="10757" width="10.5" style="59" customWidth="1"/>
    <col min="10758" max="10758" width="9.5" style="59" bestFit="1" customWidth="1"/>
    <col min="10759" max="10759" width="11.5" style="59" customWidth="1"/>
    <col min="10760" max="10760" width="7.6640625" style="59" customWidth="1"/>
    <col min="10761" max="10761" width="9.6640625" style="59" customWidth="1"/>
    <col min="10762" max="10762" width="10" style="59" customWidth="1"/>
    <col min="10763" max="10763" width="10.6640625" style="59" customWidth="1"/>
    <col min="10764" max="10764" width="9.1640625" style="59" bestFit="1" customWidth="1"/>
    <col min="10765" max="11008" width="8.6640625" style="59"/>
    <col min="11009" max="11009" width="48.33203125" style="59" customWidth="1"/>
    <col min="11010" max="11010" width="5.5" style="59" bestFit="1" customWidth="1"/>
    <col min="11011" max="11011" width="5.6640625" style="59" bestFit="1" customWidth="1"/>
    <col min="11012" max="11012" width="10.6640625" style="59" customWidth="1"/>
    <col min="11013" max="11013" width="10.5" style="59" customWidth="1"/>
    <col min="11014" max="11014" width="9.5" style="59" bestFit="1" customWidth="1"/>
    <col min="11015" max="11015" width="11.5" style="59" customWidth="1"/>
    <col min="11016" max="11016" width="7.6640625" style="59" customWidth="1"/>
    <col min="11017" max="11017" width="9.6640625" style="59" customWidth="1"/>
    <col min="11018" max="11018" width="10" style="59" customWidth="1"/>
    <col min="11019" max="11019" width="10.6640625" style="59" customWidth="1"/>
    <col min="11020" max="11020" width="9.1640625" style="59" bestFit="1" customWidth="1"/>
    <col min="11021" max="11264" width="8.6640625" style="59"/>
    <col min="11265" max="11265" width="48.33203125" style="59" customWidth="1"/>
    <col min="11266" max="11266" width="5.5" style="59" bestFit="1" customWidth="1"/>
    <col min="11267" max="11267" width="5.6640625" style="59" bestFit="1" customWidth="1"/>
    <col min="11268" max="11268" width="10.6640625" style="59" customWidth="1"/>
    <col min="11269" max="11269" width="10.5" style="59" customWidth="1"/>
    <col min="11270" max="11270" width="9.5" style="59" bestFit="1" customWidth="1"/>
    <col min="11271" max="11271" width="11.5" style="59" customWidth="1"/>
    <col min="11272" max="11272" width="7.6640625" style="59" customWidth="1"/>
    <col min="11273" max="11273" width="9.6640625" style="59" customWidth="1"/>
    <col min="11274" max="11274" width="10" style="59" customWidth="1"/>
    <col min="11275" max="11275" width="10.6640625" style="59" customWidth="1"/>
    <col min="11276" max="11276" width="9.1640625" style="59" bestFit="1" customWidth="1"/>
    <col min="11277" max="11520" width="8.6640625" style="59"/>
    <col min="11521" max="11521" width="48.33203125" style="59" customWidth="1"/>
    <col min="11522" max="11522" width="5.5" style="59" bestFit="1" customWidth="1"/>
    <col min="11523" max="11523" width="5.6640625" style="59" bestFit="1" customWidth="1"/>
    <col min="11524" max="11524" width="10.6640625" style="59" customWidth="1"/>
    <col min="11525" max="11525" width="10.5" style="59" customWidth="1"/>
    <col min="11526" max="11526" width="9.5" style="59" bestFit="1" customWidth="1"/>
    <col min="11527" max="11527" width="11.5" style="59" customWidth="1"/>
    <col min="11528" max="11528" width="7.6640625" style="59" customWidth="1"/>
    <col min="11529" max="11529" width="9.6640625" style="59" customWidth="1"/>
    <col min="11530" max="11530" width="10" style="59" customWidth="1"/>
    <col min="11531" max="11531" width="10.6640625" style="59" customWidth="1"/>
    <col min="11532" max="11532" width="9.1640625" style="59" bestFit="1" customWidth="1"/>
    <col min="11533" max="11776" width="8.6640625" style="59"/>
    <col min="11777" max="11777" width="48.33203125" style="59" customWidth="1"/>
    <col min="11778" max="11778" width="5.5" style="59" bestFit="1" customWidth="1"/>
    <col min="11779" max="11779" width="5.6640625" style="59" bestFit="1" customWidth="1"/>
    <col min="11780" max="11780" width="10.6640625" style="59" customWidth="1"/>
    <col min="11781" max="11781" width="10.5" style="59" customWidth="1"/>
    <col min="11782" max="11782" width="9.5" style="59" bestFit="1" customWidth="1"/>
    <col min="11783" max="11783" width="11.5" style="59" customWidth="1"/>
    <col min="11784" max="11784" width="7.6640625" style="59" customWidth="1"/>
    <col min="11785" max="11785" width="9.6640625" style="59" customWidth="1"/>
    <col min="11786" max="11786" width="10" style="59" customWidth="1"/>
    <col min="11787" max="11787" width="10.6640625" style="59" customWidth="1"/>
    <col min="11788" max="11788" width="9.1640625" style="59" bestFit="1" customWidth="1"/>
    <col min="11789" max="12032" width="8.6640625" style="59"/>
    <col min="12033" max="12033" width="48.33203125" style="59" customWidth="1"/>
    <col min="12034" max="12034" width="5.5" style="59" bestFit="1" customWidth="1"/>
    <col min="12035" max="12035" width="5.6640625" style="59" bestFit="1" customWidth="1"/>
    <col min="12036" max="12036" width="10.6640625" style="59" customWidth="1"/>
    <col min="12037" max="12037" width="10.5" style="59" customWidth="1"/>
    <col min="12038" max="12038" width="9.5" style="59" bestFit="1" customWidth="1"/>
    <col min="12039" max="12039" width="11.5" style="59" customWidth="1"/>
    <col min="12040" max="12040" width="7.6640625" style="59" customWidth="1"/>
    <col min="12041" max="12041" width="9.6640625" style="59" customWidth="1"/>
    <col min="12042" max="12042" width="10" style="59" customWidth="1"/>
    <col min="12043" max="12043" width="10.6640625" style="59" customWidth="1"/>
    <col min="12044" max="12044" width="9.1640625" style="59" bestFit="1" customWidth="1"/>
    <col min="12045" max="12288" width="8.6640625" style="59"/>
    <col min="12289" max="12289" width="48.33203125" style="59" customWidth="1"/>
    <col min="12290" max="12290" width="5.5" style="59" bestFit="1" customWidth="1"/>
    <col min="12291" max="12291" width="5.6640625" style="59" bestFit="1" customWidth="1"/>
    <col min="12292" max="12292" width="10.6640625" style="59" customWidth="1"/>
    <col min="12293" max="12293" width="10.5" style="59" customWidth="1"/>
    <col min="12294" max="12294" width="9.5" style="59" bestFit="1" customWidth="1"/>
    <col min="12295" max="12295" width="11.5" style="59" customWidth="1"/>
    <col min="12296" max="12296" width="7.6640625" style="59" customWidth="1"/>
    <col min="12297" max="12297" width="9.6640625" style="59" customWidth="1"/>
    <col min="12298" max="12298" width="10" style="59" customWidth="1"/>
    <col min="12299" max="12299" width="10.6640625" style="59" customWidth="1"/>
    <col min="12300" max="12300" width="9.1640625" style="59" bestFit="1" customWidth="1"/>
    <col min="12301" max="12544" width="8.6640625" style="59"/>
    <col min="12545" max="12545" width="48.33203125" style="59" customWidth="1"/>
    <col min="12546" max="12546" width="5.5" style="59" bestFit="1" customWidth="1"/>
    <col min="12547" max="12547" width="5.6640625" style="59" bestFit="1" customWidth="1"/>
    <col min="12548" max="12548" width="10.6640625" style="59" customWidth="1"/>
    <col min="12549" max="12549" width="10.5" style="59" customWidth="1"/>
    <col min="12550" max="12550" width="9.5" style="59" bestFit="1" customWidth="1"/>
    <col min="12551" max="12551" width="11.5" style="59" customWidth="1"/>
    <col min="12552" max="12552" width="7.6640625" style="59" customWidth="1"/>
    <col min="12553" max="12553" width="9.6640625" style="59" customWidth="1"/>
    <col min="12554" max="12554" width="10" style="59" customWidth="1"/>
    <col min="12555" max="12555" width="10.6640625" style="59" customWidth="1"/>
    <col min="12556" max="12556" width="9.1640625" style="59" bestFit="1" customWidth="1"/>
    <col min="12557" max="12800" width="8.6640625" style="59"/>
    <col min="12801" max="12801" width="48.33203125" style="59" customWidth="1"/>
    <col min="12802" max="12802" width="5.5" style="59" bestFit="1" customWidth="1"/>
    <col min="12803" max="12803" width="5.6640625" style="59" bestFit="1" customWidth="1"/>
    <col min="12804" max="12804" width="10.6640625" style="59" customWidth="1"/>
    <col min="12805" max="12805" width="10.5" style="59" customWidth="1"/>
    <col min="12806" max="12806" width="9.5" style="59" bestFit="1" customWidth="1"/>
    <col min="12807" max="12807" width="11.5" style="59" customWidth="1"/>
    <col min="12808" max="12808" width="7.6640625" style="59" customWidth="1"/>
    <col min="12809" max="12809" width="9.6640625" style="59" customWidth="1"/>
    <col min="12810" max="12810" width="10" style="59" customWidth="1"/>
    <col min="12811" max="12811" width="10.6640625" style="59" customWidth="1"/>
    <col min="12812" max="12812" width="9.1640625" style="59" bestFit="1" customWidth="1"/>
    <col min="12813" max="13056" width="8.6640625" style="59"/>
    <col min="13057" max="13057" width="48.33203125" style="59" customWidth="1"/>
    <col min="13058" max="13058" width="5.5" style="59" bestFit="1" customWidth="1"/>
    <col min="13059" max="13059" width="5.6640625" style="59" bestFit="1" customWidth="1"/>
    <col min="13060" max="13060" width="10.6640625" style="59" customWidth="1"/>
    <col min="13061" max="13061" width="10.5" style="59" customWidth="1"/>
    <col min="13062" max="13062" width="9.5" style="59" bestFit="1" customWidth="1"/>
    <col min="13063" max="13063" width="11.5" style="59" customWidth="1"/>
    <col min="13064" max="13064" width="7.6640625" style="59" customWidth="1"/>
    <col min="13065" max="13065" width="9.6640625" style="59" customWidth="1"/>
    <col min="13066" max="13066" width="10" style="59" customWidth="1"/>
    <col min="13067" max="13067" width="10.6640625" style="59" customWidth="1"/>
    <col min="13068" max="13068" width="9.1640625" style="59" bestFit="1" customWidth="1"/>
    <col min="13069" max="13312" width="8.6640625" style="59"/>
    <col min="13313" max="13313" width="48.33203125" style="59" customWidth="1"/>
    <col min="13314" max="13314" width="5.5" style="59" bestFit="1" customWidth="1"/>
    <col min="13315" max="13315" width="5.6640625" style="59" bestFit="1" customWidth="1"/>
    <col min="13316" max="13316" width="10.6640625" style="59" customWidth="1"/>
    <col min="13317" max="13317" width="10.5" style="59" customWidth="1"/>
    <col min="13318" max="13318" width="9.5" style="59" bestFit="1" customWidth="1"/>
    <col min="13319" max="13319" width="11.5" style="59" customWidth="1"/>
    <col min="13320" max="13320" width="7.6640625" style="59" customWidth="1"/>
    <col min="13321" max="13321" width="9.6640625" style="59" customWidth="1"/>
    <col min="13322" max="13322" width="10" style="59" customWidth="1"/>
    <col min="13323" max="13323" width="10.6640625" style="59" customWidth="1"/>
    <col min="13324" max="13324" width="9.1640625" style="59" bestFit="1" customWidth="1"/>
    <col min="13325" max="13568" width="8.6640625" style="59"/>
    <col min="13569" max="13569" width="48.33203125" style="59" customWidth="1"/>
    <col min="13570" max="13570" width="5.5" style="59" bestFit="1" customWidth="1"/>
    <col min="13571" max="13571" width="5.6640625" style="59" bestFit="1" customWidth="1"/>
    <col min="13572" max="13572" width="10.6640625" style="59" customWidth="1"/>
    <col min="13573" max="13573" width="10.5" style="59" customWidth="1"/>
    <col min="13574" max="13574" width="9.5" style="59" bestFit="1" customWidth="1"/>
    <col min="13575" max="13575" width="11.5" style="59" customWidth="1"/>
    <col min="13576" max="13576" width="7.6640625" style="59" customWidth="1"/>
    <col min="13577" max="13577" width="9.6640625" style="59" customWidth="1"/>
    <col min="13578" max="13578" width="10" style="59" customWidth="1"/>
    <col min="13579" max="13579" width="10.6640625" style="59" customWidth="1"/>
    <col min="13580" max="13580" width="9.1640625" style="59" bestFit="1" customWidth="1"/>
    <col min="13581" max="13824" width="8.6640625" style="59"/>
    <col min="13825" max="13825" width="48.33203125" style="59" customWidth="1"/>
    <col min="13826" max="13826" width="5.5" style="59" bestFit="1" customWidth="1"/>
    <col min="13827" max="13827" width="5.6640625" style="59" bestFit="1" customWidth="1"/>
    <col min="13828" max="13828" width="10.6640625" style="59" customWidth="1"/>
    <col min="13829" max="13829" width="10.5" style="59" customWidth="1"/>
    <col min="13830" max="13830" width="9.5" style="59" bestFit="1" customWidth="1"/>
    <col min="13831" max="13831" width="11.5" style="59" customWidth="1"/>
    <col min="13832" max="13832" width="7.6640625" style="59" customWidth="1"/>
    <col min="13833" max="13833" width="9.6640625" style="59" customWidth="1"/>
    <col min="13834" max="13834" width="10" style="59" customWidth="1"/>
    <col min="13835" max="13835" width="10.6640625" style="59" customWidth="1"/>
    <col min="13836" max="13836" width="9.1640625" style="59" bestFit="1" customWidth="1"/>
    <col min="13837" max="14080" width="8.6640625" style="59"/>
    <col min="14081" max="14081" width="48.33203125" style="59" customWidth="1"/>
    <col min="14082" max="14082" width="5.5" style="59" bestFit="1" customWidth="1"/>
    <col min="14083" max="14083" width="5.6640625" style="59" bestFit="1" customWidth="1"/>
    <col min="14084" max="14084" width="10.6640625" style="59" customWidth="1"/>
    <col min="14085" max="14085" width="10.5" style="59" customWidth="1"/>
    <col min="14086" max="14086" width="9.5" style="59" bestFit="1" customWidth="1"/>
    <col min="14087" max="14087" width="11.5" style="59" customWidth="1"/>
    <col min="14088" max="14088" width="7.6640625" style="59" customWidth="1"/>
    <col min="14089" max="14089" width="9.6640625" style="59" customWidth="1"/>
    <col min="14090" max="14090" width="10" style="59" customWidth="1"/>
    <col min="14091" max="14091" width="10.6640625" style="59" customWidth="1"/>
    <col min="14092" max="14092" width="9.1640625" style="59" bestFit="1" customWidth="1"/>
    <col min="14093" max="14336" width="8.6640625" style="59"/>
    <col min="14337" max="14337" width="48.33203125" style="59" customWidth="1"/>
    <col min="14338" max="14338" width="5.5" style="59" bestFit="1" customWidth="1"/>
    <col min="14339" max="14339" width="5.6640625" style="59" bestFit="1" customWidth="1"/>
    <col min="14340" max="14340" width="10.6640625" style="59" customWidth="1"/>
    <col min="14341" max="14341" width="10.5" style="59" customWidth="1"/>
    <col min="14342" max="14342" width="9.5" style="59" bestFit="1" customWidth="1"/>
    <col min="14343" max="14343" width="11.5" style="59" customWidth="1"/>
    <col min="14344" max="14344" width="7.6640625" style="59" customWidth="1"/>
    <col min="14345" max="14345" width="9.6640625" style="59" customWidth="1"/>
    <col min="14346" max="14346" width="10" style="59" customWidth="1"/>
    <col min="14347" max="14347" width="10.6640625" style="59" customWidth="1"/>
    <col min="14348" max="14348" width="9.1640625" style="59" bestFit="1" customWidth="1"/>
    <col min="14349" max="14592" width="8.6640625" style="59"/>
    <col min="14593" max="14593" width="48.33203125" style="59" customWidth="1"/>
    <col min="14594" max="14594" width="5.5" style="59" bestFit="1" customWidth="1"/>
    <col min="14595" max="14595" width="5.6640625" style="59" bestFit="1" customWidth="1"/>
    <col min="14596" max="14596" width="10.6640625" style="59" customWidth="1"/>
    <col min="14597" max="14597" width="10.5" style="59" customWidth="1"/>
    <col min="14598" max="14598" width="9.5" style="59" bestFit="1" customWidth="1"/>
    <col min="14599" max="14599" width="11.5" style="59" customWidth="1"/>
    <col min="14600" max="14600" width="7.6640625" style="59" customWidth="1"/>
    <col min="14601" max="14601" width="9.6640625" style="59" customWidth="1"/>
    <col min="14602" max="14602" width="10" style="59" customWidth="1"/>
    <col min="14603" max="14603" width="10.6640625" style="59" customWidth="1"/>
    <col min="14604" max="14604" width="9.1640625" style="59" bestFit="1" customWidth="1"/>
    <col min="14605" max="14848" width="8.6640625" style="59"/>
    <col min="14849" max="14849" width="48.33203125" style="59" customWidth="1"/>
    <col min="14850" max="14850" width="5.5" style="59" bestFit="1" customWidth="1"/>
    <col min="14851" max="14851" width="5.6640625" style="59" bestFit="1" customWidth="1"/>
    <col min="14852" max="14852" width="10.6640625" style="59" customWidth="1"/>
    <col min="14853" max="14853" width="10.5" style="59" customWidth="1"/>
    <col min="14854" max="14854" width="9.5" style="59" bestFit="1" customWidth="1"/>
    <col min="14855" max="14855" width="11.5" style="59" customWidth="1"/>
    <col min="14856" max="14856" width="7.6640625" style="59" customWidth="1"/>
    <col min="14857" max="14857" width="9.6640625" style="59" customWidth="1"/>
    <col min="14858" max="14858" width="10" style="59" customWidth="1"/>
    <col min="14859" max="14859" width="10.6640625" style="59" customWidth="1"/>
    <col min="14860" max="14860" width="9.1640625" style="59" bestFit="1" customWidth="1"/>
    <col min="14861" max="15104" width="8.6640625" style="59"/>
    <col min="15105" max="15105" width="48.33203125" style="59" customWidth="1"/>
    <col min="15106" max="15106" width="5.5" style="59" bestFit="1" customWidth="1"/>
    <col min="15107" max="15107" width="5.6640625" style="59" bestFit="1" customWidth="1"/>
    <col min="15108" max="15108" width="10.6640625" style="59" customWidth="1"/>
    <col min="15109" max="15109" width="10.5" style="59" customWidth="1"/>
    <col min="15110" max="15110" width="9.5" style="59" bestFit="1" customWidth="1"/>
    <col min="15111" max="15111" width="11.5" style="59" customWidth="1"/>
    <col min="15112" max="15112" width="7.6640625" style="59" customWidth="1"/>
    <col min="15113" max="15113" width="9.6640625" style="59" customWidth="1"/>
    <col min="15114" max="15114" width="10" style="59" customWidth="1"/>
    <col min="15115" max="15115" width="10.6640625" style="59" customWidth="1"/>
    <col min="15116" max="15116" width="9.1640625" style="59" bestFit="1" customWidth="1"/>
    <col min="15117" max="15360" width="8.6640625" style="59"/>
    <col min="15361" max="15361" width="48.33203125" style="59" customWidth="1"/>
    <col min="15362" max="15362" width="5.5" style="59" bestFit="1" customWidth="1"/>
    <col min="15363" max="15363" width="5.6640625" style="59" bestFit="1" customWidth="1"/>
    <col min="15364" max="15364" width="10.6640625" style="59" customWidth="1"/>
    <col min="15365" max="15365" width="10.5" style="59" customWidth="1"/>
    <col min="15366" max="15366" width="9.5" style="59" bestFit="1" customWidth="1"/>
    <col min="15367" max="15367" width="11.5" style="59" customWidth="1"/>
    <col min="15368" max="15368" width="7.6640625" style="59" customWidth="1"/>
    <col min="15369" max="15369" width="9.6640625" style="59" customWidth="1"/>
    <col min="15370" max="15370" width="10" style="59" customWidth="1"/>
    <col min="15371" max="15371" width="10.6640625" style="59" customWidth="1"/>
    <col min="15372" max="15372" width="9.1640625" style="59" bestFit="1" customWidth="1"/>
    <col min="15373" max="15616" width="8.6640625" style="59"/>
    <col min="15617" max="15617" width="48.33203125" style="59" customWidth="1"/>
    <col min="15618" max="15618" width="5.5" style="59" bestFit="1" customWidth="1"/>
    <col min="15619" max="15619" width="5.6640625" style="59" bestFit="1" customWidth="1"/>
    <col min="15620" max="15620" width="10.6640625" style="59" customWidth="1"/>
    <col min="15621" max="15621" width="10.5" style="59" customWidth="1"/>
    <col min="15622" max="15622" width="9.5" style="59" bestFit="1" customWidth="1"/>
    <col min="15623" max="15623" width="11.5" style="59" customWidth="1"/>
    <col min="15624" max="15624" width="7.6640625" style="59" customWidth="1"/>
    <col min="15625" max="15625" width="9.6640625" style="59" customWidth="1"/>
    <col min="15626" max="15626" width="10" style="59" customWidth="1"/>
    <col min="15627" max="15627" width="10.6640625" style="59" customWidth="1"/>
    <col min="15628" max="15628" width="9.1640625" style="59" bestFit="1" customWidth="1"/>
    <col min="15629" max="15872" width="8.6640625" style="59"/>
    <col min="15873" max="15873" width="48.33203125" style="59" customWidth="1"/>
    <col min="15874" max="15874" width="5.5" style="59" bestFit="1" customWidth="1"/>
    <col min="15875" max="15875" width="5.6640625" style="59" bestFit="1" customWidth="1"/>
    <col min="15876" max="15876" width="10.6640625" style="59" customWidth="1"/>
    <col min="15877" max="15877" width="10.5" style="59" customWidth="1"/>
    <col min="15878" max="15878" width="9.5" style="59" bestFit="1" customWidth="1"/>
    <col min="15879" max="15879" width="11.5" style="59" customWidth="1"/>
    <col min="15880" max="15880" width="7.6640625" style="59" customWidth="1"/>
    <col min="15881" max="15881" width="9.6640625" style="59" customWidth="1"/>
    <col min="15882" max="15882" width="10" style="59" customWidth="1"/>
    <col min="15883" max="15883" width="10.6640625" style="59" customWidth="1"/>
    <col min="15884" max="15884" width="9.1640625" style="59" bestFit="1" customWidth="1"/>
    <col min="15885" max="16128" width="8.6640625" style="59"/>
    <col min="16129" max="16129" width="48.33203125" style="59" customWidth="1"/>
    <col min="16130" max="16130" width="5.5" style="59" bestFit="1" customWidth="1"/>
    <col min="16131" max="16131" width="5.6640625" style="59" bestFit="1" customWidth="1"/>
    <col min="16132" max="16132" width="10.6640625" style="59" customWidth="1"/>
    <col min="16133" max="16133" width="10.5" style="59" customWidth="1"/>
    <col min="16134" max="16134" width="9.5" style="59" bestFit="1" customWidth="1"/>
    <col min="16135" max="16135" width="11.5" style="59" customWidth="1"/>
    <col min="16136" max="16136" width="7.6640625" style="59" customWidth="1"/>
    <col min="16137" max="16137" width="9.6640625" style="59" customWidth="1"/>
    <col min="16138" max="16138" width="10" style="59" customWidth="1"/>
    <col min="16139" max="16139" width="10.6640625" style="59" customWidth="1"/>
    <col min="16140" max="16140" width="9.1640625" style="59" bestFit="1" customWidth="1"/>
    <col min="16141" max="16374" width="8.6640625" style="59"/>
    <col min="16375" max="16384" width="9.33203125" style="59" customWidth="1"/>
  </cols>
  <sheetData>
    <row r="1" spans="1:12" ht="36" customHeight="1" x14ac:dyDescent="0.25">
      <c r="A1" s="65" t="s">
        <v>116</v>
      </c>
      <c r="B1" s="78"/>
      <c r="C1" s="78"/>
      <c r="D1" s="78"/>
      <c r="E1" s="78"/>
      <c r="F1" s="65"/>
      <c r="G1" s="65"/>
      <c r="H1" s="65"/>
      <c r="I1" s="65"/>
      <c r="J1" s="65"/>
    </row>
    <row r="2" spans="1:12" ht="22.35" customHeight="1" x14ac:dyDescent="0.25">
      <c r="A2" s="66" t="s">
        <v>173</v>
      </c>
      <c r="B2" s="72"/>
      <c r="C2" s="67"/>
      <c r="D2" s="72"/>
      <c r="E2" s="79"/>
      <c r="F2" s="68"/>
      <c r="G2" s="68"/>
      <c r="H2" s="69"/>
      <c r="I2" s="68"/>
      <c r="J2" s="68"/>
    </row>
    <row r="3" spans="1:12" ht="47.25" x14ac:dyDescent="0.25">
      <c r="A3" s="59" t="s">
        <v>117</v>
      </c>
      <c r="B3" s="72" t="s">
        <v>122</v>
      </c>
      <c r="C3" s="72" t="s">
        <v>123</v>
      </c>
      <c r="D3" s="72" t="s">
        <v>124</v>
      </c>
      <c r="E3" s="79" t="s">
        <v>125</v>
      </c>
      <c r="F3" s="79" t="s">
        <v>177</v>
      </c>
      <c r="G3" s="192" t="s">
        <v>175</v>
      </c>
      <c r="H3" s="69"/>
      <c r="I3" s="68"/>
      <c r="J3" s="68"/>
    </row>
    <row r="4" spans="1:12" ht="12.95" customHeight="1" x14ac:dyDescent="0.25">
      <c r="A4" s="66" t="s">
        <v>118</v>
      </c>
      <c r="B4" s="72">
        <v>52.07</v>
      </c>
      <c r="C4" s="69">
        <f>B4*2.20462</f>
        <v>114.79456339999999</v>
      </c>
      <c r="D4" s="191" t="e">
        <f>C4*#REF!*#REF!</f>
        <v>#REF!</v>
      </c>
      <c r="E4" s="191" t="e">
        <f>D4/2000</f>
        <v>#REF!</v>
      </c>
      <c r="F4" s="194" t="e">
        <f>D4/(24*365)</f>
        <v>#REF!</v>
      </c>
      <c r="G4" s="68">
        <v>1</v>
      </c>
      <c r="H4" s="69"/>
      <c r="I4" s="70"/>
      <c r="J4" s="70"/>
    </row>
    <row r="5" spans="1:12" ht="12.95" customHeight="1" x14ac:dyDescent="0.25">
      <c r="A5" s="66" t="s">
        <v>119</v>
      </c>
      <c r="B5" s="73">
        <v>3.2000000000000002E-3</v>
      </c>
      <c r="C5" s="189">
        <f>B5*2.20462</f>
        <v>7.0547839999999997E-3</v>
      </c>
      <c r="D5" s="190" t="e">
        <f>C5*#REF!*#REF!</f>
        <v>#REF!</v>
      </c>
      <c r="E5" s="79" t="e">
        <f>D5/2000</f>
        <v>#REF!</v>
      </c>
      <c r="F5" s="194" t="e">
        <f>D5/(24*365)</f>
        <v>#REF!</v>
      </c>
      <c r="G5" s="68">
        <v>25</v>
      </c>
      <c r="H5" s="69"/>
      <c r="I5" s="70"/>
      <c r="J5" s="70"/>
    </row>
    <row r="6" spans="1:12" ht="12.95" customHeight="1" x14ac:dyDescent="0.25">
      <c r="A6" s="70" t="s">
        <v>120</v>
      </c>
      <c r="B6" s="73">
        <v>6.3000000000000003E-4</v>
      </c>
      <c r="C6" s="189">
        <f>B6*2.20462</f>
        <v>1.3889105999999999E-3</v>
      </c>
      <c r="D6" s="190" t="e">
        <f>C6*#REF!*#REF!</f>
        <v>#REF!</v>
      </c>
      <c r="E6" s="79" t="e">
        <f>D6/2000</f>
        <v>#REF!</v>
      </c>
      <c r="F6" s="194" t="e">
        <f>D6/(24*365)</f>
        <v>#REF!</v>
      </c>
      <c r="G6" s="68">
        <v>298</v>
      </c>
      <c r="H6" s="69"/>
      <c r="I6" s="69"/>
      <c r="J6" s="71"/>
    </row>
    <row r="7" spans="1:12" ht="12.95" customHeight="1" x14ac:dyDescent="0.25">
      <c r="A7" s="70" t="s">
        <v>174</v>
      </c>
      <c r="B7" s="74" t="s">
        <v>88</v>
      </c>
      <c r="C7" s="54" t="s">
        <v>88</v>
      </c>
      <c r="D7" s="77" t="e">
        <f>(D5*$G$5)+(D6*$G$6)</f>
        <v>#REF!</v>
      </c>
      <c r="E7" s="77" t="e">
        <f>(E5*$G$5)+(E6*$G$6)</f>
        <v>#REF!</v>
      </c>
      <c r="F7" s="77" t="e">
        <f>(F5*$G$5)+(F6*$G$6)</f>
        <v>#REF!</v>
      </c>
      <c r="I7" s="57"/>
    </row>
    <row r="8" spans="1:12" ht="12.95" customHeight="1" x14ac:dyDescent="0.25">
      <c r="A8" s="193" t="s">
        <v>176</v>
      </c>
      <c r="B8" s="75"/>
      <c r="C8" s="60"/>
      <c r="E8" s="80"/>
    </row>
    <row r="9" spans="1:12" ht="12.95" customHeight="1" x14ac:dyDescent="0.25">
      <c r="A9" s="61"/>
      <c r="B9" s="75"/>
      <c r="C9" s="60"/>
      <c r="D9" s="75"/>
      <c r="E9" s="80"/>
    </row>
    <row r="10" spans="1:12" s="55" customFormat="1" ht="12.95" customHeight="1" x14ac:dyDescent="0.25">
      <c r="A10" s="59"/>
      <c r="B10" s="75"/>
      <c r="C10" s="60"/>
      <c r="D10" s="75"/>
      <c r="E10" s="80"/>
      <c r="H10" s="56"/>
      <c r="I10" s="56"/>
      <c r="J10" s="58"/>
      <c r="K10" s="59"/>
      <c r="L10" s="59"/>
    </row>
    <row r="11" spans="1:12" s="55" customFormat="1" ht="12.95" customHeight="1" x14ac:dyDescent="0.25">
      <c r="A11" s="59"/>
      <c r="B11" s="76"/>
      <c r="C11" s="62"/>
      <c r="D11" s="76"/>
      <c r="E11" s="80"/>
      <c r="H11" s="56"/>
      <c r="I11" s="56"/>
      <c r="J11" s="58"/>
      <c r="K11" s="59"/>
      <c r="L11" s="59"/>
    </row>
    <row r="12" spans="1:12" s="55" customFormat="1" ht="12.95" customHeight="1" x14ac:dyDescent="0.25">
      <c r="A12" s="59"/>
      <c r="B12" s="76"/>
      <c r="C12" s="62"/>
      <c r="D12" s="76"/>
      <c r="E12" s="81"/>
      <c r="H12" s="56"/>
      <c r="I12" s="56"/>
      <c r="J12" s="58"/>
      <c r="K12" s="59"/>
      <c r="L12" s="59"/>
    </row>
    <row r="13" spans="1:12" s="55" customFormat="1" ht="12.95" customHeight="1" x14ac:dyDescent="0.25">
      <c r="A13" s="59"/>
      <c r="B13" s="76"/>
      <c r="C13" s="62"/>
      <c r="D13" s="76"/>
      <c r="E13" s="81"/>
      <c r="H13" s="56"/>
      <c r="I13" s="56"/>
      <c r="J13" s="58"/>
      <c r="K13" s="59"/>
      <c r="L13" s="59"/>
    </row>
    <row r="14" spans="1:12" s="55" customFormat="1" ht="12.95" customHeight="1" x14ac:dyDescent="0.25">
      <c r="A14" s="59"/>
      <c r="B14" s="75"/>
      <c r="C14" s="60"/>
      <c r="D14" s="75"/>
      <c r="E14" s="81"/>
      <c r="H14" s="56"/>
      <c r="I14" s="56"/>
      <c r="J14" s="58"/>
      <c r="K14" s="59"/>
      <c r="L14" s="59"/>
    </row>
    <row r="19" spans="1:12" s="55" customFormat="1" ht="12.95" customHeight="1" x14ac:dyDescent="0.25">
      <c r="A19" s="63"/>
      <c r="B19" s="77"/>
      <c r="C19" s="64"/>
      <c r="D19" s="77"/>
      <c r="E19" s="81"/>
      <c r="H19" s="56"/>
      <c r="I19" s="56"/>
      <c r="J19" s="58"/>
      <c r="K19" s="59"/>
      <c r="L19" s="59"/>
    </row>
  </sheetData>
  <printOptions horizontalCentered="1"/>
  <pageMargins left="0.5" right="0.5" top="1.5" bottom="0.75" header="0.5" footer="0.5"/>
  <pageSetup scale="72" orientation="portrait" r:id="rId1"/>
  <headerFooter alignWithMargins="0">
    <oddHeader xml:space="preserve">&amp;R&amp;"Arial,Bold" 
</oddHeader>
    <oddFooter>&amp;L&amp;"Arial,Regular"&amp;9
&amp;R&amp;"Arial,Regular"&amp;8&amp;A
&amp;D</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2028A4-4160-4EF7-A37B-276187D77D19}">
  <sheetPr>
    <pageSetUpPr fitToPage="1"/>
  </sheetPr>
  <dimension ref="A1:R23"/>
  <sheetViews>
    <sheetView showGridLines="0" tabSelected="1" zoomScaleNormal="100" workbookViewId="0">
      <selection activeCell="B4" sqref="B4:O4"/>
    </sheetView>
  </sheetViews>
  <sheetFormatPr defaultColWidth="9.33203125" defaultRowHeight="12.75" x14ac:dyDescent="0.2"/>
  <cols>
    <col min="1" max="1" width="3.33203125" style="195" customWidth="1"/>
    <col min="2" max="14" width="9.6640625" style="195" customWidth="1"/>
    <col min="15" max="15" width="46.33203125" style="195" customWidth="1"/>
    <col min="16" max="16" width="17.1640625" style="195" customWidth="1"/>
    <col min="17" max="16384" width="9.33203125" style="195"/>
  </cols>
  <sheetData>
    <row r="1" spans="1:18" s="211" customFormat="1" ht="26.25" customHeight="1" x14ac:dyDescent="0.25">
      <c r="A1" s="209"/>
      <c r="B1" s="394"/>
      <c r="C1" s="394"/>
      <c r="D1" s="394"/>
      <c r="E1" s="394"/>
      <c r="F1" s="394"/>
      <c r="G1" s="395" t="s">
        <v>227</v>
      </c>
      <c r="H1" s="395"/>
      <c r="I1" s="395"/>
      <c r="J1" s="395"/>
      <c r="K1" s="395"/>
      <c r="L1" s="395"/>
      <c r="M1" s="395"/>
      <c r="N1" s="395"/>
      <c r="O1" s="395"/>
      <c r="P1" s="210"/>
      <c r="Q1" s="210"/>
      <c r="R1" s="210"/>
    </row>
    <row r="2" spans="1:18" s="82" customFormat="1" ht="16.5" customHeight="1" x14ac:dyDescent="0.25">
      <c r="A2" s="201"/>
      <c r="B2" s="394"/>
      <c r="C2" s="394"/>
      <c r="D2" s="394"/>
      <c r="E2" s="394"/>
      <c r="F2" s="394"/>
      <c r="G2" s="203"/>
      <c r="H2" s="396" t="s">
        <v>241</v>
      </c>
      <c r="I2" s="397"/>
      <c r="J2" s="397"/>
      <c r="K2" s="397"/>
      <c r="L2" s="397"/>
      <c r="M2" s="397"/>
      <c r="N2" s="397"/>
      <c r="O2" s="397"/>
      <c r="P2" s="202"/>
      <c r="Q2" s="202"/>
      <c r="R2" s="202"/>
    </row>
    <row r="3" spans="1:18" s="82" customFormat="1" ht="23.25" customHeight="1" x14ac:dyDescent="0.25">
      <c r="A3" s="201"/>
      <c r="B3" s="394"/>
      <c r="C3" s="394"/>
      <c r="D3" s="394"/>
      <c r="E3" s="394"/>
      <c r="F3" s="394"/>
      <c r="G3" s="203"/>
      <c r="H3" s="397"/>
      <c r="I3" s="397"/>
      <c r="J3" s="397"/>
      <c r="K3" s="397"/>
      <c r="L3" s="397"/>
      <c r="M3" s="397"/>
      <c r="N3" s="397"/>
      <c r="O3" s="397"/>
      <c r="P3" s="202"/>
      <c r="Q3" s="202"/>
      <c r="R3" s="202"/>
    </row>
    <row r="4" spans="1:18" s="82" customFormat="1" ht="30.75" customHeight="1" x14ac:dyDescent="0.3">
      <c r="A4" s="201"/>
      <c r="B4" s="398" t="s">
        <v>186</v>
      </c>
      <c r="C4" s="398"/>
      <c r="D4" s="398"/>
      <c r="E4" s="398"/>
      <c r="F4" s="398"/>
      <c r="G4" s="398"/>
      <c r="H4" s="398"/>
      <c r="I4" s="398"/>
      <c r="J4" s="398"/>
      <c r="K4" s="398"/>
      <c r="L4" s="398"/>
      <c r="M4" s="398"/>
      <c r="N4" s="398"/>
      <c r="O4" s="398"/>
      <c r="P4" s="202"/>
      <c r="Q4" s="202"/>
      <c r="R4" s="202"/>
    </row>
    <row r="5" spans="1:18" s="82" customFormat="1" ht="44.25" customHeight="1" x14ac:dyDescent="0.25">
      <c r="A5" s="204"/>
      <c r="B5" s="399" t="s">
        <v>239</v>
      </c>
      <c r="C5" s="399"/>
      <c r="D5" s="399"/>
      <c r="E5" s="399"/>
      <c r="F5" s="399"/>
      <c r="G5" s="399"/>
      <c r="H5" s="399"/>
      <c r="I5" s="399"/>
      <c r="J5" s="399"/>
      <c r="K5" s="399"/>
      <c r="L5" s="399"/>
      <c r="M5" s="399"/>
      <c r="N5" s="399"/>
      <c r="O5" s="399"/>
      <c r="P5" s="205"/>
      <c r="Q5" s="205"/>
      <c r="R5" s="205"/>
    </row>
    <row r="6" spans="1:18" s="82" customFormat="1" ht="48.75" customHeight="1" x14ac:dyDescent="0.25">
      <c r="A6" s="204"/>
      <c r="B6" s="400" t="s">
        <v>223</v>
      </c>
      <c r="C6" s="400"/>
      <c r="D6" s="400"/>
      <c r="E6" s="400"/>
      <c r="F6" s="400"/>
      <c r="G6" s="400"/>
      <c r="H6" s="400"/>
      <c r="I6" s="400"/>
      <c r="J6" s="400"/>
      <c r="K6" s="400"/>
      <c r="L6" s="400"/>
      <c r="M6" s="400"/>
      <c r="N6" s="400"/>
      <c r="O6" s="400"/>
      <c r="P6" s="205"/>
      <c r="Q6" s="205"/>
      <c r="R6" s="205"/>
    </row>
    <row r="7" spans="1:18" s="82" customFormat="1" ht="48.75" customHeight="1" x14ac:dyDescent="0.25">
      <c r="A7" s="204"/>
      <c r="B7" s="400" t="s">
        <v>240</v>
      </c>
      <c r="C7" s="400"/>
      <c r="D7" s="400"/>
      <c r="E7" s="400"/>
      <c r="F7" s="400"/>
      <c r="G7" s="400"/>
      <c r="H7" s="400"/>
      <c r="I7" s="400"/>
      <c r="J7" s="400"/>
      <c r="K7" s="400"/>
      <c r="L7" s="400"/>
      <c r="M7" s="400"/>
      <c r="N7" s="400"/>
      <c r="O7" s="400"/>
      <c r="P7" s="205"/>
      <c r="Q7" s="205"/>
      <c r="R7" s="205"/>
    </row>
    <row r="8" spans="1:18" s="82" customFormat="1" ht="54.75" customHeight="1" x14ac:dyDescent="0.25">
      <c r="A8" s="204"/>
      <c r="B8" s="403" t="s">
        <v>235</v>
      </c>
      <c r="C8" s="403"/>
      <c r="D8" s="403"/>
      <c r="E8" s="403"/>
      <c r="F8" s="403"/>
      <c r="G8" s="403"/>
      <c r="H8" s="403"/>
      <c r="I8" s="403"/>
      <c r="J8" s="403"/>
      <c r="K8" s="403"/>
      <c r="L8" s="403"/>
      <c r="M8" s="403"/>
      <c r="N8" s="403"/>
      <c r="O8" s="403"/>
      <c r="P8" s="205"/>
      <c r="Q8" s="205"/>
      <c r="R8" s="205"/>
    </row>
    <row r="9" spans="1:18" s="82" customFormat="1" ht="44.25" customHeight="1" x14ac:dyDescent="0.25">
      <c r="A9" s="204"/>
      <c r="B9" s="403" t="s">
        <v>236</v>
      </c>
      <c r="C9" s="403"/>
      <c r="D9" s="403"/>
      <c r="E9" s="403"/>
      <c r="F9" s="403"/>
      <c r="G9" s="403"/>
      <c r="H9" s="403"/>
      <c r="I9" s="403"/>
      <c r="J9" s="403"/>
      <c r="K9" s="403"/>
      <c r="L9" s="403"/>
      <c r="M9" s="403"/>
      <c r="N9" s="403"/>
      <c r="O9" s="403"/>
      <c r="P9" s="205"/>
      <c r="Q9" s="205"/>
      <c r="R9" s="205"/>
    </row>
    <row r="10" spans="1:18" s="82" customFormat="1" ht="72.75" customHeight="1" x14ac:dyDescent="0.25">
      <c r="A10" s="206"/>
      <c r="B10" s="401" t="s">
        <v>237</v>
      </c>
      <c r="C10" s="401"/>
      <c r="D10" s="401"/>
      <c r="E10" s="401"/>
      <c r="F10" s="401"/>
      <c r="G10" s="401"/>
      <c r="H10" s="401"/>
      <c r="I10" s="401"/>
      <c r="J10" s="401"/>
      <c r="K10" s="401"/>
      <c r="L10" s="401"/>
      <c r="M10" s="401"/>
      <c r="N10" s="401"/>
      <c r="O10" s="401"/>
      <c r="P10" s="207"/>
      <c r="Q10" s="207"/>
      <c r="R10" s="207"/>
    </row>
    <row r="11" spans="1:18" s="82" customFormat="1" ht="15" customHeight="1" x14ac:dyDescent="0.25">
      <c r="A11" s="201"/>
      <c r="B11" s="208"/>
      <c r="C11" s="208"/>
      <c r="D11" s="208"/>
      <c r="E11" s="208"/>
      <c r="F11" s="208"/>
      <c r="G11" s="208"/>
      <c r="H11" s="208"/>
      <c r="I11" s="208"/>
      <c r="J11" s="208"/>
      <c r="K11" s="208"/>
      <c r="L11" s="208"/>
      <c r="M11" s="208"/>
      <c r="N11" s="208"/>
      <c r="O11" s="208"/>
      <c r="P11" s="202"/>
      <c r="Q11" s="202"/>
      <c r="R11" s="202"/>
    </row>
    <row r="12" spans="1:18" s="82" customFormat="1" ht="15" customHeight="1" x14ac:dyDescent="0.25">
      <c r="A12" s="201"/>
      <c r="B12" s="405" t="s">
        <v>128</v>
      </c>
      <c r="C12" s="405"/>
      <c r="D12" s="405"/>
      <c r="E12" s="405"/>
      <c r="F12" s="405"/>
      <c r="G12" s="405"/>
      <c r="H12" s="405"/>
      <c r="I12" s="405"/>
      <c r="J12" s="405"/>
      <c r="K12" s="405"/>
      <c r="L12" s="405"/>
      <c r="M12" s="405"/>
      <c r="N12" s="405"/>
      <c r="O12" s="405"/>
      <c r="P12" s="202"/>
      <c r="Q12" s="202"/>
      <c r="R12" s="202"/>
    </row>
    <row r="13" spans="1:18" s="82" customFormat="1" ht="15.75" customHeight="1" x14ac:dyDescent="0.25">
      <c r="A13" s="204"/>
      <c r="B13" s="402" t="s">
        <v>238</v>
      </c>
      <c r="C13" s="403"/>
      <c r="D13" s="403"/>
      <c r="E13" s="403"/>
      <c r="F13" s="403"/>
      <c r="G13" s="403"/>
      <c r="H13" s="403"/>
      <c r="I13" s="403"/>
      <c r="J13" s="403"/>
      <c r="K13" s="403"/>
      <c r="L13" s="403"/>
      <c r="M13" s="403"/>
      <c r="N13" s="403"/>
      <c r="O13" s="403"/>
      <c r="P13" s="205"/>
      <c r="Q13" s="205"/>
      <c r="R13" s="205"/>
    </row>
    <row r="14" spans="1:18" s="82" customFormat="1" ht="29.25" customHeight="1" x14ac:dyDescent="0.25">
      <c r="A14" s="204"/>
      <c r="B14" s="402" t="s">
        <v>215</v>
      </c>
      <c r="C14" s="402"/>
      <c r="D14" s="402"/>
      <c r="E14" s="402"/>
      <c r="F14" s="402"/>
      <c r="G14" s="402"/>
      <c r="H14" s="402"/>
      <c r="I14" s="402"/>
      <c r="J14" s="402"/>
      <c r="K14" s="402"/>
      <c r="L14" s="402"/>
      <c r="M14" s="402"/>
      <c r="N14" s="402"/>
      <c r="O14" s="402"/>
      <c r="P14" s="205"/>
      <c r="Q14" s="205"/>
      <c r="R14" s="205"/>
    </row>
    <row r="15" spans="1:18" s="82" customFormat="1" ht="28.5" customHeight="1" x14ac:dyDescent="0.25">
      <c r="A15" s="201"/>
      <c r="B15" s="404" t="s">
        <v>214</v>
      </c>
      <c r="C15" s="404"/>
      <c r="D15" s="404"/>
      <c r="E15" s="404"/>
      <c r="F15" s="404"/>
      <c r="G15" s="404"/>
      <c r="H15" s="404"/>
      <c r="I15" s="404"/>
      <c r="J15" s="404"/>
      <c r="K15" s="404"/>
      <c r="L15" s="404"/>
      <c r="M15" s="404"/>
      <c r="N15" s="404"/>
      <c r="O15" s="404"/>
      <c r="P15" s="202"/>
      <c r="Q15" s="202"/>
      <c r="R15" s="202"/>
    </row>
    <row r="16" spans="1:18" s="82" customFormat="1" ht="27" customHeight="1" x14ac:dyDescent="0.25">
      <c r="A16" s="201"/>
      <c r="B16" s="391" t="s">
        <v>224</v>
      </c>
      <c r="C16" s="391"/>
      <c r="D16" s="391"/>
      <c r="E16" s="391"/>
      <c r="F16" s="391"/>
      <c r="G16" s="391"/>
      <c r="H16" s="391"/>
      <c r="I16" s="391"/>
      <c r="J16" s="391"/>
      <c r="K16" s="391"/>
      <c r="L16" s="391"/>
      <c r="M16" s="391"/>
      <c r="N16" s="391"/>
      <c r="O16" s="391"/>
      <c r="P16" s="202"/>
      <c r="Q16" s="202"/>
      <c r="R16" s="202"/>
    </row>
    <row r="17" spans="1:18" s="82" customFormat="1" ht="27" customHeight="1" x14ac:dyDescent="0.25">
      <c r="A17" s="201"/>
      <c r="B17" s="391" t="s">
        <v>228</v>
      </c>
      <c r="C17" s="391"/>
      <c r="D17" s="391"/>
      <c r="E17" s="391"/>
      <c r="F17" s="391"/>
      <c r="G17" s="391"/>
      <c r="H17" s="391"/>
      <c r="I17" s="391"/>
      <c r="J17" s="391"/>
      <c r="K17" s="391"/>
      <c r="L17" s="391"/>
      <c r="M17" s="391"/>
      <c r="N17" s="391"/>
      <c r="O17" s="391"/>
      <c r="P17" s="202"/>
      <c r="Q17" s="202"/>
      <c r="R17" s="202"/>
    </row>
    <row r="18" spans="1:18" s="82" customFormat="1" ht="15" customHeight="1" x14ac:dyDescent="0.25">
      <c r="A18" s="201"/>
      <c r="B18" s="391"/>
      <c r="C18" s="391"/>
      <c r="D18" s="391"/>
      <c r="E18" s="391"/>
      <c r="F18" s="391"/>
      <c r="G18" s="391"/>
      <c r="H18" s="391"/>
      <c r="I18" s="391"/>
      <c r="J18" s="391"/>
      <c r="K18" s="391"/>
      <c r="L18" s="391"/>
      <c r="M18" s="391"/>
      <c r="N18" s="391"/>
      <c r="O18" s="391"/>
      <c r="P18" s="202"/>
      <c r="Q18" s="202"/>
      <c r="R18" s="202"/>
    </row>
    <row r="19" spans="1:18" s="82" customFormat="1" ht="15" customHeight="1" x14ac:dyDescent="0.25">
      <c r="A19" s="201"/>
      <c r="B19" s="393" t="s">
        <v>187</v>
      </c>
      <c r="C19" s="393"/>
      <c r="D19" s="393"/>
      <c r="E19" s="393"/>
      <c r="F19" s="393"/>
      <c r="G19" s="393"/>
      <c r="H19" s="393"/>
      <c r="I19" s="393"/>
      <c r="J19" s="393"/>
      <c r="K19" s="393"/>
      <c r="L19" s="393"/>
      <c r="M19" s="393"/>
      <c r="N19" s="393"/>
      <c r="O19" s="393"/>
      <c r="P19" s="202"/>
      <c r="Q19" s="202"/>
      <c r="R19" s="202"/>
    </row>
    <row r="20" spans="1:18" s="82" customFormat="1" ht="15" customHeight="1" x14ac:dyDescent="0.25">
      <c r="A20" s="204"/>
      <c r="B20" s="212" t="s">
        <v>188</v>
      </c>
      <c r="C20" s="392" t="s">
        <v>189</v>
      </c>
      <c r="D20" s="392"/>
      <c r="E20" s="392"/>
      <c r="F20" s="392"/>
      <c r="G20" s="392"/>
      <c r="H20" s="392"/>
      <c r="I20" s="392"/>
      <c r="J20" s="392"/>
      <c r="K20" s="392"/>
      <c r="L20" s="392"/>
      <c r="M20" s="392"/>
      <c r="N20" s="392"/>
      <c r="O20" s="392"/>
      <c r="P20" s="205"/>
      <c r="Q20" s="205"/>
      <c r="R20" s="205"/>
    </row>
    <row r="21" spans="1:18" x14ac:dyDescent="0.2">
      <c r="A21" s="201"/>
      <c r="B21" s="300" t="s">
        <v>230</v>
      </c>
      <c r="C21" s="392" t="s">
        <v>231</v>
      </c>
      <c r="D21" s="392"/>
      <c r="E21" s="392"/>
      <c r="F21" s="392"/>
      <c r="G21" s="392"/>
      <c r="H21" s="392"/>
      <c r="I21" s="392"/>
      <c r="J21" s="392"/>
      <c r="K21" s="392"/>
      <c r="L21" s="392"/>
      <c r="M21" s="392"/>
      <c r="N21" s="392"/>
      <c r="O21" s="392"/>
      <c r="P21" s="201"/>
      <c r="Q21" s="201"/>
      <c r="R21" s="201"/>
    </row>
    <row r="22" spans="1:18" x14ac:dyDescent="0.2">
      <c r="A22" s="201"/>
      <c r="B22" s="299"/>
      <c r="C22" s="299"/>
      <c r="D22" s="299"/>
      <c r="E22" s="299"/>
      <c r="F22" s="299"/>
      <c r="G22" s="299"/>
      <c r="H22" s="299"/>
      <c r="I22" s="299"/>
      <c r="J22" s="299"/>
      <c r="K22" s="299"/>
      <c r="L22" s="299"/>
      <c r="M22" s="299"/>
      <c r="N22" s="299"/>
      <c r="O22" s="201"/>
      <c r="P22" s="201"/>
      <c r="Q22" s="201"/>
      <c r="R22" s="201"/>
    </row>
    <row r="23" spans="1:18" x14ac:dyDescent="0.2">
      <c r="A23" s="201"/>
      <c r="B23" s="201"/>
      <c r="C23" s="201"/>
      <c r="D23" s="201"/>
      <c r="E23" s="201"/>
      <c r="F23" s="201"/>
      <c r="G23" s="201"/>
      <c r="H23" s="201"/>
      <c r="I23" s="201"/>
      <c r="J23" s="201"/>
      <c r="K23" s="201"/>
      <c r="L23" s="201"/>
      <c r="M23" s="201"/>
      <c r="N23" s="201"/>
      <c r="O23" s="201"/>
      <c r="P23" s="201"/>
      <c r="Q23" s="201"/>
      <c r="R23" s="201"/>
    </row>
  </sheetData>
  <mergeCells count="19">
    <mergeCell ref="B6:O6"/>
    <mergeCell ref="B10:O10"/>
    <mergeCell ref="B13:O13"/>
    <mergeCell ref="B15:O15"/>
    <mergeCell ref="B8:O8"/>
    <mergeCell ref="B12:O12"/>
    <mergeCell ref="B14:O14"/>
    <mergeCell ref="B7:O7"/>
    <mergeCell ref="B9:O9"/>
    <mergeCell ref="B1:F3"/>
    <mergeCell ref="G1:O1"/>
    <mergeCell ref="H2:O3"/>
    <mergeCell ref="B4:O4"/>
    <mergeCell ref="B5:O5"/>
    <mergeCell ref="B16:O16"/>
    <mergeCell ref="B17:O18"/>
    <mergeCell ref="C21:O21"/>
    <mergeCell ref="B19:O19"/>
    <mergeCell ref="C20:O20"/>
  </mergeCells>
  <pageMargins left="0.7" right="0.7" top="0.75" bottom="0.75" header="0.3" footer="0.3"/>
  <pageSetup scale="77" orientation="landscape" r:id="rId1"/>
  <headerFooter>
    <oddFooter>&amp;L&amp;"Arial,Italic"&amp;8aq-f13-ecs09&amp;C&amp;"Arial,Italic"&amp;8https://www.pca.state.mn.us  •  Available in alternative formats  •  Use your preferred relay service&amp;R&amp;"Arial,Italic"&amp;8Page &amp;P of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1">
    <pageSetUpPr fitToPage="1"/>
  </sheetPr>
  <dimension ref="A1:P76"/>
  <sheetViews>
    <sheetView view="pageBreakPreview" zoomScaleNormal="98" zoomScaleSheetLayoutView="100" workbookViewId="0">
      <selection activeCell="B3" sqref="B3"/>
    </sheetView>
  </sheetViews>
  <sheetFormatPr defaultColWidth="9.33203125" defaultRowHeight="15" x14ac:dyDescent="0.2"/>
  <cols>
    <col min="1" max="1" width="55.33203125" style="198" customWidth="1"/>
    <col min="2" max="2" width="16" style="198" bestFit="1" customWidth="1"/>
    <col min="3" max="3" width="18.6640625" style="198" bestFit="1" customWidth="1"/>
    <col min="4" max="4" width="16.6640625" style="198" bestFit="1" customWidth="1"/>
    <col min="5" max="7" width="16.6640625" style="198" customWidth="1"/>
    <col min="8" max="9" width="15.6640625" style="198" customWidth="1"/>
    <col min="10" max="10" width="19.6640625" style="198" bestFit="1" customWidth="1"/>
    <col min="11" max="16" width="15.6640625" style="198" customWidth="1"/>
    <col min="17" max="16384" width="9.33203125" style="198"/>
  </cols>
  <sheetData>
    <row r="1" spans="1:16" ht="21" customHeight="1" x14ac:dyDescent="0.2">
      <c r="A1" s="213" t="s">
        <v>225</v>
      </c>
      <c r="B1" s="196"/>
      <c r="C1" s="196"/>
      <c r="D1" s="197"/>
      <c r="E1" s="197"/>
      <c r="F1" s="197"/>
      <c r="G1" s="197"/>
      <c r="H1" s="197"/>
      <c r="I1" s="197"/>
      <c r="J1" s="197"/>
      <c r="K1" s="197"/>
      <c r="L1" s="197"/>
      <c r="M1" s="197"/>
      <c r="N1" s="197"/>
      <c r="O1" s="197"/>
      <c r="P1" s="197"/>
    </row>
    <row r="2" spans="1:16" ht="15" customHeight="1" x14ac:dyDescent="0.2">
      <c r="A2" s="406" t="s">
        <v>89</v>
      </c>
      <c r="B2" s="407"/>
      <c r="C2" s="408"/>
      <c r="D2" s="214"/>
      <c r="E2" s="214"/>
      <c r="F2" s="214"/>
      <c r="G2" s="214"/>
      <c r="H2" s="215"/>
      <c r="I2" s="215"/>
      <c r="J2" s="215"/>
      <c r="K2" s="215"/>
      <c r="L2" s="215"/>
      <c r="M2" s="215"/>
      <c r="N2" s="215"/>
      <c r="O2" s="215"/>
      <c r="P2" s="215"/>
    </row>
    <row r="3" spans="1:16" ht="15" customHeight="1" x14ac:dyDescent="0.2">
      <c r="A3" s="216" t="s">
        <v>202</v>
      </c>
      <c r="B3" s="217"/>
      <c r="C3" s="218" t="s">
        <v>184</v>
      </c>
      <c r="D3" s="219"/>
      <c r="E3" s="219"/>
      <c r="F3" s="219"/>
      <c r="G3" s="219"/>
      <c r="H3" s="215"/>
      <c r="I3" s="215"/>
      <c r="J3" s="215"/>
      <c r="K3" s="215"/>
      <c r="L3" s="215"/>
      <c r="M3" s="215"/>
      <c r="N3" s="215"/>
      <c r="O3" s="215"/>
      <c r="P3" s="215"/>
    </row>
    <row r="4" spans="1:16" ht="15" customHeight="1" x14ac:dyDescent="0.2">
      <c r="A4" s="409" t="s">
        <v>204</v>
      </c>
      <c r="B4" s="220">
        <f>B5*8760*60</f>
        <v>0</v>
      </c>
      <c r="C4" s="221" t="s">
        <v>81</v>
      </c>
      <c r="D4" s="222"/>
      <c r="E4" s="222"/>
      <c r="F4" s="222"/>
      <c r="G4" s="222"/>
      <c r="H4" s="223"/>
      <c r="I4" s="223"/>
      <c r="J4" s="223"/>
      <c r="K4" s="223"/>
      <c r="L4" s="223"/>
      <c r="M4" s="223"/>
      <c r="N4" s="223"/>
      <c r="O4" s="223"/>
      <c r="P4" s="223"/>
    </row>
    <row r="5" spans="1:16" ht="15" customHeight="1" x14ac:dyDescent="0.2">
      <c r="A5" s="409"/>
      <c r="B5" s="224"/>
      <c r="C5" s="221" t="s">
        <v>23</v>
      </c>
      <c r="D5" s="225"/>
      <c r="E5" s="225"/>
      <c r="F5" s="225"/>
      <c r="G5" s="225"/>
      <c r="H5" s="226"/>
      <c r="I5" s="226"/>
      <c r="J5" s="226"/>
      <c r="K5" s="226"/>
      <c r="L5" s="226"/>
      <c r="M5" s="226"/>
      <c r="N5" s="226"/>
      <c r="O5" s="226"/>
      <c r="P5" s="226"/>
    </row>
    <row r="6" spans="1:16" ht="15" customHeight="1" x14ac:dyDescent="0.2">
      <c r="A6" s="302" t="s">
        <v>234</v>
      </c>
      <c r="B6" s="301"/>
      <c r="C6" s="221"/>
      <c r="D6" s="225"/>
      <c r="E6" s="225"/>
      <c r="F6" s="225"/>
      <c r="G6" s="225"/>
      <c r="H6" s="226"/>
      <c r="I6" s="226"/>
      <c r="J6" s="226"/>
      <c r="K6" s="226"/>
      <c r="L6" s="226"/>
      <c r="M6" s="226"/>
      <c r="N6" s="226"/>
      <c r="O6" s="226"/>
      <c r="P6" s="226"/>
    </row>
    <row r="7" spans="1:16" ht="15" customHeight="1" x14ac:dyDescent="0.2">
      <c r="A7" s="302" t="s">
        <v>232</v>
      </c>
      <c r="B7" s="301"/>
      <c r="C7" s="221"/>
      <c r="D7" s="225"/>
      <c r="E7" s="225"/>
      <c r="F7" s="225"/>
      <c r="G7" s="225"/>
      <c r="H7" s="226"/>
      <c r="I7" s="226"/>
      <c r="J7" s="226"/>
      <c r="K7" s="226"/>
      <c r="L7" s="226"/>
      <c r="M7" s="226"/>
      <c r="N7" s="226"/>
      <c r="O7" s="226"/>
      <c r="P7" s="226"/>
    </row>
    <row r="8" spans="1:16" ht="15" customHeight="1" x14ac:dyDescent="0.2">
      <c r="A8" s="227" t="s">
        <v>209</v>
      </c>
      <c r="B8" s="228">
        <v>0.85</v>
      </c>
      <c r="C8" s="229"/>
      <c r="D8" s="225"/>
      <c r="E8" s="225"/>
      <c r="F8" s="225"/>
      <c r="G8" s="225"/>
      <c r="H8" s="226"/>
      <c r="I8" s="226"/>
      <c r="J8" s="226"/>
      <c r="K8" s="226"/>
      <c r="L8" s="226"/>
      <c r="M8" s="226"/>
      <c r="N8" s="226"/>
      <c r="O8" s="226"/>
      <c r="P8" s="226"/>
    </row>
    <row r="9" spans="1:16" ht="15" customHeight="1" x14ac:dyDescent="0.2">
      <c r="A9" s="227" t="s">
        <v>213</v>
      </c>
      <c r="B9" s="228">
        <v>0.75</v>
      </c>
      <c r="C9" s="229"/>
      <c r="D9" s="225"/>
      <c r="E9" s="225"/>
      <c r="F9" s="225"/>
      <c r="G9" s="225"/>
      <c r="H9" s="226"/>
      <c r="I9" s="226"/>
      <c r="J9" s="226"/>
      <c r="K9" s="226"/>
      <c r="L9" s="226"/>
      <c r="M9" s="226"/>
      <c r="N9" s="226"/>
      <c r="O9" s="226"/>
      <c r="P9" s="226"/>
    </row>
    <row r="10" spans="1:16" ht="15" customHeight="1" x14ac:dyDescent="0.2">
      <c r="A10" s="302" t="s">
        <v>210</v>
      </c>
      <c r="B10" s="228">
        <v>0.1</v>
      </c>
      <c r="C10" s="221"/>
      <c r="D10" s="225"/>
      <c r="E10" s="225"/>
      <c r="F10" s="225"/>
      <c r="G10" s="225"/>
      <c r="H10" s="226"/>
      <c r="I10" s="226"/>
      <c r="J10" s="226"/>
      <c r="K10" s="226"/>
      <c r="L10" s="226"/>
      <c r="M10" s="226"/>
      <c r="N10" s="226"/>
      <c r="O10" s="226"/>
      <c r="P10" s="226"/>
    </row>
    <row r="11" spans="1:16" ht="15" customHeight="1" x14ac:dyDescent="0.2">
      <c r="A11" s="302" t="s">
        <v>205</v>
      </c>
      <c r="B11" s="228">
        <v>0.15</v>
      </c>
      <c r="C11" s="221"/>
      <c r="D11" s="230"/>
      <c r="E11" s="230"/>
      <c r="F11" s="230"/>
      <c r="G11" s="230"/>
      <c r="H11" s="226"/>
      <c r="I11" s="226"/>
      <c r="J11" s="226"/>
      <c r="K11" s="226"/>
      <c r="L11" s="226"/>
      <c r="M11" s="226"/>
      <c r="N11" s="226"/>
      <c r="O11" s="226"/>
      <c r="P11" s="226"/>
    </row>
    <row r="12" spans="1:16" ht="15" customHeight="1" x14ac:dyDescent="0.2">
      <c r="A12" s="231" t="s">
        <v>76</v>
      </c>
      <c r="B12" s="232">
        <v>0.73019999999999996</v>
      </c>
      <c r="C12" s="233" t="s">
        <v>226</v>
      </c>
      <c r="D12" s="230"/>
      <c r="E12" s="230"/>
      <c r="F12" s="230"/>
      <c r="G12" s="230"/>
      <c r="H12" s="226"/>
      <c r="I12" s="226"/>
      <c r="J12" s="226"/>
      <c r="K12" s="226"/>
      <c r="L12" s="226"/>
      <c r="M12" s="226"/>
      <c r="N12" s="226"/>
      <c r="O12" s="226"/>
      <c r="P12" s="226"/>
    </row>
    <row r="13" spans="1:16" ht="15" customHeight="1" x14ac:dyDescent="0.2">
      <c r="A13" s="231" t="s">
        <v>185</v>
      </c>
      <c r="B13" s="234">
        <f>60+460</f>
        <v>520</v>
      </c>
      <c r="C13" s="233" t="s">
        <v>75</v>
      </c>
      <c r="D13" s="235"/>
      <c r="E13" s="235"/>
      <c r="F13" s="235"/>
      <c r="G13" s="235"/>
      <c r="H13" s="236"/>
      <c r="I13" s="226"/>
      <c r="J13" s="226"/>
      <c r="K13" s="226"/>
      <c r="L13" s="226"/>
      <c r="M13" s="226"/>
      <c r="N13" s="226"/>
      <c r="O13" s="226"/>
      <c r="P13" s="226"/>
    </row>
    <row r="14" spans="1:16" ht="15" customHeight="1" x14ac:dyDescent="0.2">
      <c r="A14" s="237" t="s">
        <v>201</v>
      </c>
      <c r="B14" s="238">
        <v>25</v>
      </c>
      <c r="C14" s="239"/>
      <c r="D14" s="226"/>
      <c r="E14" s="226"/>
      <c r="F14" s="226"/>
      <c r="G14" s="226"/>
      <c r="H14" s="226"/>
      <c r="I14" s="226"/>
      <c r="J14" s="226"/>
      <c r="K14" s="226"/>
      <c r="L14" s="226"/>
      <c r="M14" s="226"/>
      <c r="N14" s="226"/>
      <c r="O14" s="226"/>
      <c r="P14" s="226"/>
    </row>
    <row r="15" spans="1:16" ht="15" customHeight="1" thickBot="1" x14ac:dyDescent="0.25">
      <c r="A15" s="236"/>
      <c r="B15" s="236"/>
      <c r="C15" s="236"/>
      <c r="D15" s="226"/>
      <c r="E15" s="226"/>
      <c r="F15" s="226"/>
      <c r="G15" s="226"/>
      <c r="H15" s="226"/>
      <c r="I15" s="226"/>
      <c r="J15" s="226"/>
      <c r="K15" s="226"/>
      <c r="L15" s="226"/>
      <c r="M15" s="226"/>
      <c r="N15" s="226"/>
      <c r="O15" s="226"/>
      <c r="P15" s="226"/>
    </row>
    <row r="16" spans="1:16" s="199" customFormat="1" ht="30.2" customHeight="1" x14ac:dyDescent="0.2">
      <c r="A16" s="410" t="s">
        <v>91</v>
      </c>
      <c r="B16" s="413" t="s">
        <v>25</v>
      </c>
      <c r="C16" s="432" t="s">
        <v>24</v>
      </c>
      <c r="D16" s="434" t="s">
        <v>229</v>
      </c>
      <c r="E16" s="430" t="s">
        <v>233</v>
      </c>
      <c r="F16" s="421" t="s">
        <v>208</v>
      </c>
      <c r="G16" s="422"/>
      <c r="H16" s="418" t="s">
        <v>216</v>
      </c>
      <c r="I16" s="419"/>
      <c r="J16" s="419"/>
      <c r="K16" s="419"/>
      <c r="L16" s="420"/>
      <c r="M16" s="427" t="s">
        <v>200</v>
      </c>
      <c r="N16" s="428"/>
      <c r="O16" s="428"/>
      <c r="P16" s="429"/>
    </row>
    <row r="17" spans="1:16" s="199" customFormat="1" ht="30.2" customHeight="1" x14ac:dyDescent="0.2">
      <c r="A17" s="411"/>
      <c r="B17" s="414"/>
      <c r="C17" s="433"/>
      <c r="D17" s="435"/>
      <c r="E17" s="431"/>
      <c r="F17" s="423" t="s">
        <v>10</v>
      </c>
      <c r="G17" s="425" t="s">
        <v>194</v>
      </c>
      <c r="H17" s="294" t="s">
        <v>190</v>
      </c>
      <c r="I17" s="295" t="s">
        <v>191</v>
      </c>
      <c r="J17" s="295" t="s">
        <v>206</v>
      </c>
      <c r="K17" s="296" t="s">
        <v>192</v>
      </c>
      <c r="L17" s="297" t="s">
        <v>193</v>
      </c>
      <c r="M17" s="294" t="s">
        <v>190</v>
      </c>
      <c r="N17" s="295" t="s">
        <v>191</v>
      </c>
      <c r="O17" s="296" t="s">
        <v>192</v>
      </c>
      <c r="P17" s="297" t="s">
        <v>193</v>
      </c>
    </row>
    <row r="18" spans="1:16" s="199" customFormat="1" ht="15" customHeight="1" thickBot="1" x14ac:dyDescent="0.25">
      <c r="A18" s="412"/>
      <c r="B18" s="415"/>
      <c r="C18" s="310" t="s">
        <v>78</v>
      </c>
      <c r="D18" s="311" t="s">
        <v>77</v>
      </c>
      <c r="E18" s="303" t="s">
        <v>77</v>
      </c>
      <c r="F18" s="424"/>
      <c r="G18" s="426"/>
      <c r="H18" s="312" t="s">
        <v>10</v>
      </c>
      <c r="I18" s="313" t="s">
        <v>194</v>
      </c>
      <c r="J18" s="313" t="s">
        <v>207</v>
      </c>
      <c r="K18" s="314" t="s">
        <v>10</v>
      </c>
      <c r="L18" s="315" t="s">
        <v>194</v>
      </c>
      <c r="M18" s="312" t="s">
        <v>10</v>
      </c>
      <c r="N18" s="313" t="s">
        <v>194</v>
      </c>
      <c r="O18" s="314" t="s">
        <v>10</v>
      </c>
      <c r="P18" s="315" t="s">
        <v>194</v>
      </c>
    </row>
    <row r="19" spans="1:16" s="199" customFormat="1" ht="15" customHeight="1" thickBot="1" x14ac:dyDescent="0.25">
      <c r="A19" s="240" t="s">
        <v>196</v>
      </c>
      <c r="B19" s="241" t="s">
        <v>22</v>
      </c>
      <c r="C19" s="242">
        <v>86.18</v>
      </c>
      <c r="D19" s="362" t="b">
        <f>IF(AND(B6="Yes",B7="Pre 1992"),2244,IF(AND(B6="No",B7="Pre 1992"),561,IF(AND(B6="No",B7="1992 or Later"),514.25,IF(AND(B6="Yes",B7="1992 or Later"),"ERROR"))))</f>
        <v>0</v>
      </c>
      <c r="E19" s="359"/>
      <c r="F19" s="243">
        <f>(($B$5*60)*(((IF(E19&gt;0,E19,D19)/1000000)*C19)/($B$12*$B$13)))</f>
        <v>0</v>
      </c>
      <c r="G19" s="304">
        <f>F19*8760/2000</f>
        <v>0</v>
      </c>
      <c r="H19" s="244">
        <f>F19*$B$8</f>
        <v>0</v>
      </c>
      <c r="I19" s="245">
        <f>G19*$B$8</f>
        <v>0</v>
      </c>
      <c r="J19" s="246"/>
      <c r="K19" s="356">
        <f>F19*$B$10+(F19*$B$9*(1-J19))</f>
        <v>0</v>
      </c>
      <c r="L19" s="367">
        <f>G19*$B$10+(G19*$B$9*(1-J19))</f>
        <v>0</v>
      </c>
      <c r="M19" s="368">
        <f>F19*$B$11</f>
        <v>0</v>
      </c>
      <c r="N19" s="247">
        <f>G19*$B$11</f>
        <v>0</v>
      </c>
      <c r="O19" s="356">
        <f>M19</f>
        <v>0</v>
      </c>
      <c r="P19" s="248">
        <f>N19</f>
        <v>0</v>
      </c>
    </row>
    <row r="20" spans="1:16" s="199" customFormat="1" ht="15" customHeight="1" x14ac:dyDescent="0.2">
      <c r="A20" s="268" t="s">
        <v>197</v>
      </c>
      <c r="B20" s="316" t="s">
        <v>147</v>
      </c>
      <c r="C20" s="270">
        <v>44.01</v>
      </c>
      <c r="D20" s="320">
        <v>450000</v>
      </c>
      <c r="E20" s="360"/>
      <c r="F20" s="323">
        <f>(($B$5*60)*(((IF(E20&gt;0,E20,D20)/1000000)*C20)/($B$12*$B$13)))</f>
        <v>0</v>
      </c>
      <c r="G20" s="318">
        <f>F20*8760/2000</f>
        <v>0</v>
      </c>
      <c r="H20" s="319">
        <f t="shared" ref="H20:I21" si="0">F20*$B$8</f>
        <v>0</v>
      </c>
      <c r="I20" s="320">
        <f t="shared" si="0"/>
        <v>0</v>
      </c>
      <c r="J20" s="321"/>
      <c r="K20" s="320">
        <f>F20*$B$10+(F20*$B$9*(1-J20))</f>
        <v>0</v>
      </c>
      <c r="L20" s="322">
        <f>G20*$B$10+(G20*$B$9*(1-J20))</f>
        <v>0</v>
      </c>
      <c r="M20" s="323">
        <f t="shared" ref="M20:M50" si="1">F20*$B$11</f>
        <v>0</v>
      </c>
      <c r="N20" s="317">
        <f t="shared" ref="N20:N50" si="2">G20*$B$11</f>
        <v>0</v>
      </c>
      <c r="O20" s="320">
        <f t="shared" ref="O20:O50" si="3">M20</f>
        <v>0</v>
      </c>
      <c r="P20" s="324">
        <f t="shared" ref="P20:P50" si="4">N20</f>
        <v>0</v>
      </c>
    </row>
    <row r="21" spans="1:16" ht="15" customHeight="1" x14ac:dyDescent="0.2">
      <c r="A21" s="249" t="s">
        <v>146</v>
      </c>
      <c r="B21" s="250" t="s">
        <v>148</v>
      </c>
      <c r="C21" s="251">
        <v>16.04</v>
      </c>
      <c r="D21" s="255">
        <v>500000</v>
      </c>
      <c r="E21" s="361"/>
      <c r="F21" s="252">
        <f>(($B$5*60)*(((IF(E21&gt;0,E21,D21)/1000000)*C21)/($B$12*$B$13)))</f>
        <v>0</v>
      </c>
      <c r="G21" s="305">
        <f t="shared" ref="G21:G50" si="5">F21*8760/2000</f>
        <v>0</v>
      </c>
      <c r="H21" s="254">
        <f t="shared" si="0"/>
        <v>0</v>
      </c>
      <c r="I21" s="255">
        <f t="shared" si="0"/>
        <v>0</v>
      </c>
      <c r="J21" s="256"/>
      <c r="K21" s="255">
        <f t="shared" ref="K21:K50" si="6">F21*$B$10+(F21*$B$9*(1-J21))</f>
        <v>0</v>
      </c>
      <c r="L21" s="253">
        <f t="shared" ref="L21:L50" si="7">G21*$B$10+(G21*$B$9*(1-J21))</f>
        <v>0</v>
      </c>
      <c r="M21" s="252">
        <f t="shared" si="1"/>
        <v>0</v>
      </c>
      <c r="N21" s="257">
        <f t="shared" si="2"/>
        <v>0</v>
      </c>
      <c r="O21" s="255">
        <f t="shared" si="3"/>
        <v>0</v>
      </c>
      <c r="P21" s="258">
        <f t="shared" si="4"/>
        <v>0</v>
      </c>
    </row>
    <row r="22" spans="1:16" s="200" customFormat="1" ht="15" customHeight="1" thickBot="1" x14ac:dyDescent="0.25">
      <c r="A22" s="325" t="s">
        <v>198</v>
      </c>
      <c r="B22" s="326" t="s">
        <v>22</v>
      </c>
      <c r="C22" s="327" t="s">
        <v>22</v>
      </c>
      <c r="D22" s="332" t="s">
        <v>22</v>
      </c>
      <c r="E22" s="369" t="s">
        <v>22</v>
      </c>
      <c r="F22" s="353">
        <f>F20+(F21*$B$14)</f>
        <v>0</v>
      </c>
      <c r="G22" s="328">
        <f>G20+(G21*$B$14)</f>
        <v>0</v>
      </c>
      <c r="H22" s="329">
        <f>H20+(H21*$B$14)</f>
        <v>0</v>
      </c>
      <c r="I22" s="330">
        <f>I20+(I21*$B$14)</f>
        <v>0</v>
      </c>
      <c r="J22" s="330" t="s">
        <v>22</v>
      </c>
      <c r="K22" s="330">
        <f>K20+(K21*$B$14)</f>
        <v>0</v>
      </c>
      <c r="L22" s="331">
        <f>L20+(L21*$B$14)</f>
        <v>0</v>
      </c>
      <c r="M22" s="329">
        <f>M20+(M21*$B$14)</f>
        <v>0</v>
      </c>
      <c r="N22" s="330">
        <f>N20+(N21*$B$14)</f>
        <v>0</v>
      </c>
      <c r="O22" s="332">
        <f>M22</f>
        <v>0</v>
      </c>
      <c r="P22" s="333">
        <f t="shared" si="4"/>
        <v>0</v>
      </c>
    </row>
    <row r="23" spans="1:16" s="200" customFormat="1" ht="15" customHeight="1" thickBot="1" x14ac:dyDescent="0.25">
      <c r="A23" s="240" t="s">
        <v>211</v>
      </c>
      <c r="B23" s="260" t="s">
        <v>212</v>
      </c>
      <c r="C23" s="242">
        <v>34.08</v>
      </c>
      <c r="D23" s="357">
        <v>36</v>
      </c>
      <c r="E23" s="358"/>
      <c r="F23" s="363">
        <f>(($B$5*60)*((((IF(E23&gt;0,E23,D23)/1000000)*C23)/($B$12*$B$13))))</f>
        <v>0</v>
      </c>
      <c r="G23" s="364">
        <f>F23*8760/2000</f>
        <v>0</v>
      </c>
      <c r="H23" s="365">
        <f t="shared" ref="H23:H50" si="8">F23*$B$8</f>
        <v>0</v>
      </c>
      <c r="I23" s="366">
        <f t="shared" ref="I23:I50" si="9">G23*$B$8</f>
        <v>0</v>
      </c>
      <c r="J23" s="246"/>
      <c r="K23" s="338">
        <f>F23*$B$10+(F23*$B$9*(1-J23))</f>
        <v>0</v>
      </c>
      <c r="L23" s="339">
        <f t="shared" ref="L23" si="10">G23*$B$10+(G23*$B$9*(1-J23))</f>
        <v>0</v>
      </c>
      <c r="M23" s="340">
        <f>F23*$B$11</f>
        <v>0</v>
      </c>
      <c r="N23" s="341">
        <f t="shared" ref="N23" si="11">G23*$B$11</f>
        <v>0</v>
      </c>
      <c r="O23" s="338">
        <f t="shared" ref="O23" si="12">M23</f>
        <v>0</v>
      </c>
      <c r="P23" s="342">
        <f t="shared" ref="P23" si="13">N23</f>
        <v>0</v>
      </c>
    </row>
    <row r="24" spans="1:16" s="199" customFormat="1" ht="15" customHeight="1" x14ac:dyDescent="0.2">
      <c r="A24" s="268" t="s">
        <v>181</v>
      </c>
      <c r="B24" s="269" t="s">
        <v>26</v>
      </c>
      <c r="C24" s="270">
        <v>133.41</v>
      </c>
      <c r="D24" s="354">
        <v>0.48</v>
      </c>
      <c r="E24" s="355"/>
      <c r="F24" s="271">
        <f t="shared" ref="F24:F50" si="14">(($B$5*60)*((((IF(E24&gt;0,E24,D24)/1000000)*C24)/($B$12*$B$13))))</f>
        <v>0</v>
      </c>
      <c r="G24" s="307">
        <f t="shared" si="5"/>
        <v>0</v>
      </c>
      <c r="H24" s="335">
        <f t="shared" si="8"/>
        <v>0</v>
      </c>
      <c r="I24" s="336">
        <f t="shared" si="9"/>
        <v>0</v>
      </c>
      <c r="J24" s="321"/>
      <c r="K24" s="336">
        <f t="shared" si="6"/>
        <v>0</v>
      </c>
      <c r="L24" s="272">
        <f t="shared" si="7"/>
        <v>0</v>
      </c>
      <c r="M24" s="271">
        <f t="shared" si="1"/>
        <v>0</v>
      </c>
      <c r="N24" s="334">
        <f t="shared" si="2"/>
        <v>0</v>
      </c>
      <c r="O24" s="336">
        <f t="shared" si="3"/>
        <v>0</v>
      </c>
      <c r="P24" s="337">
        <f t="shared" si="4"/>
        <v>0</v>
      </c>
    </row>
    <row r="25" spans="1:16" s="199" customFormat="1" ht="15" customHeight="1" x14ac:dyDescent="0.2">
      <c r="A25" s="249" t="s">
        <v>27</v>
      </c>
      <c r="B25" s="261" t="s">
        <v>28</v>
      </c>
      <c r="C25" s="251">
        <v>167.85</v>
      </c>
      <c r="D25" s="343">
        <v>1.1000000000000001</v>
      </c>
      <c r="E25" s="348"/>
      <c r="F25" s="262">
        <f t="shared" si="14"/>
        <v>0</v>
      </c>
      <c r="G25" s="306">
        <f t="shared" si="5"/>
        <v>0</v>
      </c>
      <c r="H25" s="264">
        <f t="shared" si="8"/>
        <v>0</v>
      </c>
      <c r="I25" s="265">
        <f t="shared" si="9"/>
        <v>0</v>
      </c>
      <c r="J25" s="256"/>
      <c r="K25" s="265">
        <f t="shared" si="6"/>
        <v>0</v>
      </c>
      <c r="L25" s="263">
        <f t="shared" si="7"/>
        <v>0</v>
      </c>
      <c r="M25" s="262">
        <f t="shared" si="1"/>
        <v>0</v>
      </c>
      <c r="N25" s="266">
        <f t="shared" si="2"/>
        <v>0</v>
      </c>
      <c r="O25" s="265">
        <f t="shared" si="3"/>
        <v>0</v>
      </c>
      <c r="P25" s="267">
        <f t="shared" si="4"/>
        <v>0</v>
      </c>
    </row>
    <row r="26" spans="1:16" s="199" customFormat="1" ht="15" customHeight="1" x14ac:dyDescent="0.2">
      <c r="A26" s="268" t="s">
        <v>180</v>
      </c>
      <c r="B26" s="269" t="s">
        <v>29</v>
      </c>
      <c r="C26" s="270">
        <v>98.97</v>
      </c>
      <c r="D26" s="343">
        <v>2.4</v>
      </c>
      <c r="E26" s="348"/>
      <c r="F26" s="262">
        <f t="shared" si="14"/>
        <v>0</v>
      </c>
      <c r="G26" s="307">
        <f t="shared" si="5"/>
        <v>0</v>
      </c>
      <c r="H26" s="264">
        <f t="shared" si="8"/>
        <v>0</v>
      </c>
      <c r="I26" s="265">
        <f t="shared" si="9"/>
        <v>0</v>
      </c>
      <c r="J26" s="256"/>
      <c r="K26" s="265">
        <f t="shared" si="6"/>
        <v>0</v>
      </c>
      <c r="L26" s="263">
        <f t="shared" si="7"/>
        <v>0</v>
      </c>
      <c r="M26" s="262">
        <f t="shared" si="1"/>
        <v>0</v>
      </c>
      <c r="N26" s="266">
        <f t="shared" si="2"/>
        <v>0</v>
      </c>
      <c r="O26" s="265">
        <f t="shared" si="3"/>
        <v>0</v>
      </c>
      <c r="P26" s="267">
        <f t="shared" si="4"/>
        <v>0</v>
      </c>
    </row>
    <row r="27" spans="1:16" s="199" customFormat="1" ht="15" customHeight="1" x14ac:dyDescent="0.2">
      <c r="A27" s="249" t="s">
        <v>182</v>
      </c>
      <c r="B27" s="261" t="s">
        <v>30</v>
      </c>
      <c r="C27" s="251">
        <v>96.94</v>
      </c>
      <c r="D27" s="343">
        <v>0.2</v>
      </c>
      <c r="E27" s="347"/>
      <c r="F27" s="262">
        <f t="shared" si="14"/>
        <v>0</v>
      </c>
      <c r="G27" s="306">
        <f t="shared" si="5"/>
        <v>0</v>
      </c>
      <c r="H27" s="264">
        <f t="shared" si="8"/>
        <v>0</v>
      </c>
      <c r="I27" s="265">
        <f t="shared" si="9"/>
        <v>0</v>
      </c>
      <c r="J27" s="256"/>
      <c r="K27" s="265">
        <f t="shared" si="6"/>
        <v>0</v>
      </c>
      <c r="L27" s="263">
        <f t="shared" si="7"/>
        <v>0</v>
      </c>
      <c r="M27" s="262">
        <f t="shared" si="1"/>
        <v>0</v>
      </c>
      <c r="N27" s="266">
        <f t="shared" si="2"/>
        <v>0</v>
      </c>
      <c r="O27" s="265">
        <f t="shared" si="3"/>
        <v>0</v>
      </c>
      <c r="P27" s="267">
        <f t="shared" si="4"/>
        <v>0</v>
      </c>
    </row>
    <row r="28" spans="1:16" s="199" customFormat="1" ht="15" customHeight="1" x14ac:dyDescent="0.2">
      <c r="A28" s="249" t="s">
        <v>31</v>
      </c>
      <c r="B28" s="261" t="s">
        <v>32</v>
      </c>
      <c r="C28" s="251">
        <v>98.96</v>
      </c>
      <c r="D28" s="343">
        <v>0.41</v>
      </c>
      <c r="E28" s="347"/>
      <c r="F28" s="262">
        <f t="shared" si="14"/>
        <v>0</v>
      </c>
      <c r="G28" s="306">
        <f t="shared" si="5"/>
        <v>0</v>
      </c>
      <c r="H28" s="264">
        <f t="shared" si="8"/>
        <v>0</v>
      </c>
      <c r="I28" s="265">
        <f t="shared" si="9"/>
        <v>0</v>
      </c>
      <c r="J28" s="256"/>
      <c r="K28" s="265">
        <f t="shared" si="6"/>
        <v>0</v>
      </c>
      <c r="L28" s="263">
        <f t="shared" si="7"/>
        <v>0</v>
      </c>
      <c r="M28" s="262">
        <f t="shared" si="1"/>
        <v>0</v>
      </c>
      <c r="N28" s="266">
        <f t="shared" si="2"/>
        <v>0</v>
      </c>
      <c r="O28" s="265">
        <f t="shared" si="3"/>
        <v>0</v>
      </c>
      <c r="P28" s="267">
        <f t="shared" si="4"/>
        <v>0</v>
      </c>
    </row>
    <row r="29" spans="1:16" s="199" customFormat="1" ht="15" customHeight="1" x14ac:dyDescent="0.2">
      <c r="A29" s="249" t="s">
        <v>33</v>
      </c>
      <c r="B29" s="261" t="s">
        <v>34</v>
      </c>
      <c r="C29" s="251">
        <v>112.99</v>
      </c>
      <c r="D29" s="343">
        <v>0.18</v>
      </c>
      <c r="E29" s="347"/>
      <c r="F29" s="262">
        <f t="shared" si="14"/>
        <v>0</v>
      </c>
      <c r="G29" s="306">
        <f t="shared" si="5"/>
        <v>0</v>
      </c>
      <c r="H29" s="264">
        <f t="shared" si="8"/>
        <v>0</v>
      </c>
      <c r="I29" s="265">
        <f t="shared" si="9"/>
        <v>0</v>
      </c>
      <c r="J29" s="256"/>
      <c r="K29" s="265">
        <f t="shared" si="6"/>
        <v>0</v>
      </c>
      <c r="L29" s="263">
        <f t="shared" si="7"/>
        <v>0</v>
      </c>
      <c r="M29" s="262">
        <f t="shared" si="1"/>
        <v>0</v>
      </c>
      <c r="N29" s="266">
        <f t="shared" si="2"/>
        <v>0</v>
      </c>
      <c r="O29" s="265">
        <f t="shared" si="3"/>
        <v>0</v>
      </c>
      <c r="P29" s="267">
        <f t="shared" si="4"/>
        <v>0</v>
      </c>
    </row>
    <row r="30" spans="1:16" s="199" customFormat="1" ht="15" customHeight="1" x14ac:dyDescent="0.2">
      <c r="A30" s="249" t="s">
        <v>35</v>
      </c>
      <c r="B30" s="261" t="s">
        <v>36</v>
      </c>
      <c r="C30" s="251">
        <v>53.06</v>
      </c>
      <c r="D30" s="343">
        <v>6.3</v>
      </c>
      <c r="E30" s="348"/>
      <c r="F30" s="262">
        <f t="shared" si="14"/>
        <v>0</v>
      </c>
      <c r="G30" s="306">
        <f t="shared" si="5"/>
        <v>0</v>
      </c>
      <c r="H30" s="264">
        <f t="shared" si="8"/>
        <v>0</v>
      </c>
      <c r="I30" s="265">
        <f t="shared" si="9"/>
        <v>0</v>
      </c>
      <c r="J30" s="256"/>
      <c r="K30" s="265">
        <f t="shared" si="6"/>
        <v>0</v>
      </c>
      <c r="L30" s="263">
        <f t="shared" si="7"/>
        <v>0</v>
      </c>
      <c r="M30" s="262">
        <f t="shared" si="1"/>
        <v>0</v>
      </c>
      <c r="N30" s="266">
        <f t="shared" si="2"/>
        <v>0</v>
      </c>
      <c r="O30" s="265">
        <f t="shared" si="3"/>
        <v>0</v>
      </c>
      <c r="P30" s="267">
        <f t="shared" si="4"/>
        <v>0</v>
      </c>
    </row>
    <row r="31" spans="1:16" s="199" customFormat="1" ht="15" customHeight="1" x14ac:dyDescent="0.2">
      <c r="A31" s="249" t="s">
        <v>37</v>
      </c>
      <c r="B31" s="261" t="s">
        <v>38</v>
      </c>
      <c r="C31" s="251">
        <v>78.11</v>
      </c>
      <c r="D31" s="343">
        <v>1.9</v>
      </c>
      <c r="E31" s="348"/>
      <c r="F31" s="262">
        <f t="shared" si="14"/>
        <v>0</v>
      </c>
      <c r="G31" s="306">
        <f t="shared" si="5"/>
        <v>0</v>
      </c>
      <c r="H31" s="264">
        <f t="shared" si="8"/>
        <v>0</v>
      </c>
      <c r="I31" s="265">
        <f t="shared" si="9"/>
        <v>0</v>
      </c>
      <c r="J31" s="256"/>
      <c r="K31" s="265">
        <f t="shared" si="6"/>
        <v>0</v>
      </c>
      <c r="L31" s="263">
        <f t="shared" si="7"/>
        <v>0</v>
      </c>
      <c r="M31" s="262">
        <f t="shared" si="1"/>
        <v>0</v>
      </c>
      <c r="N31" s="266">
        <f t="shared" si="2"/>
        <v>0</v>
      </c>
      <c r="O31" s="265">
        <f t="shared" si="3"/>
        <v>0</v>
      </c>
      <c r="P31" s="267">
        <f t="shared" si="4"/>
        <v>0</v>
      </c>
    </row>
    <row r="32" spans="1:16" s="199" customFormat="1" ht="15" customHeight="1" x14ac:dyDescent="0.2">
      <c r="A32" s="249" t="s">
        <v>39</v>
      </c>
      <c r="B32" s="261" t="s">
        <v>40</v>
      </c>
      <c r="C32" s="251">
        <v>76.13</v>
      </c>
      <c r="D32" s="343">
        <v>0.57999999999999996</v>
      </c>
      <c r="E32" s="347"/>
      <c r="F32" s="262">
        <f t="shared" si="14"/>
        <v>0</v>
      </c>
      <c r="G32" s="306">
        <f t="shared" si="5"/>
        <v>0</v>
      </c>
      <c r="H32" s="264">
        <f t="shared" si="8"/>
        <v>0</v>
      </c>
      <c r="I32" s="265">
        <f t="shared" si="9"/>
        <v>0</v>
      </c>
      <c r="J32" s="256"/>
      <c r="K32" s="265">
        <f t="shared" si="6"/>
        <v>0</v>
      </c>
      <c r="L32" s="263">
        <f t="shared" si="7"/>
        <v>0</v>
      </c>
      <c r="M32" s="262">
        <f t="shared" si="1"/>
        <v>0</v>
      </c>
      <c r="N32" s="266">
        <f t="shared" si="2"/>
        <v>0</v>
      </c>
      <c r="O32" s="265">
        <f t="shared" si="3"/>
        <v>0</v>
      </c>
      <c r="P32" s="267">
        <f t="shared" si="4"/>
        <v>0</v>
      </c>
    </row>
    <row r="33" spans="1:16" s="199" customFormat="1" ht="15" customHeight="1" x14ac:dyDescent="0.2">
      <c r="A33" s="249" t="s">
        <v>41</v>
      </c>
      <c r="B33" s="261" t="s">
        <v>42</v>
      </c>
      <c r="C33" s="251">
        <v>153.84</v>
      </c>
      <c r="D33" s="344">
        <v>4.0000000000000001E-3</v>
      </c>
      <c r="E33" s="349"/>
      <c r="F33" s="262">
        <f t="shared" si="14"/>
        <v>0</v>
      </c>
      <c r="G33" s="306">
        <f t="shared" si="5"/>
        <v>0</v>
      </c>
      <c r="H33" s="264">
        <f t="shared" si="8"/>
        <v>0</v>
      </c>
      <c r="I33" s="265">
        <f t="shared" si="9"/>
        <v>0</v>
      </c>
      <c r="J33" s="256"/>
      <c r="K33" s="265">
        <f t="shared" si="6"/>
        <v>0</v>
      </c>
      <c r="L33" s="263">
        <f t="shared" si="7"/>
        <v>0</v>
      </c>
      <c r="M33" s="262">
        <f t="shared" si="1"/>
        <v>0</v>
      </c>
      <c r="N33" s="266">
        <f t="shared" si="2"/>
        <v>0</v>
      </c>
      <c r="O33" s="265">
        <f t="shared" si="3"/>
        <v>0</v>
      </c>
      <c r="P33" s="267">
        <f t="shared" si="4"/>
        <v>0</v>
      </c>
    </row>
    <row r="34" spans="1:16" s="199" customFormat="1" ht="15" customHeight="1" x14ac:dyDescent="0.2">
      <c r="A34" s="249" t="s">
        <v>83</v>
      </c>
      <c r="B34" s="261" t="s">
        <v>43</v>
      </c>
      <c r="C34" s="251">
        <v>60.07</v>
      </c>
      <c r="D34" s="343">
        <v>0.49</v>
      </c>
      <c r="E34" s="347"/>
      <c r="F34" s="262">
        <f t="shared" si="14"/>
        <v>0</v>
      </c>
      <c r="G34" s="306">
        <f t="shared" si="5"/>
        <v>0</v>
      </c>
      <c r="H34" s="264">
        <f t="shared" si="8"/>
        <v>0</v>
      </c>
      <c r="I34" s="265">
        <f t="shared" si="9"/>
        <v>0</v>
      </c>
      <c r="J34" s="256"/>
      <c r="K34" s="265">
        <f t="shared" si="6"/>
        <v>0</v>
      </c>
      <c r="L34" s="263">
        <f t="shared" si="7"/>
        <v>0</v>
      </c>
      <c r="M34" s="262">
        <f t="shared" si="1"/>
        <v>0</v>
      </c>
      <c r="N34" s="266">
        <f t="shared" si="2"/>
        <v>0</v>
      </c>
      <c r="O34" s="265">
        <f t="shared" si="3"/>
        <v>0</v>
      </c>
      <c r="P34" s="267">
        <f t="shared" si="4"/>
        <v>0</v>
      </c>
    </row>
    <row r="35" spans="1:16" s="199" customFormat="1" ht="15" customHeight="1" x14ac:dyDescent="0.2">
      <c r="A35" s="249" t="s">
        <v>44</v>
      </c>
      <c r="B35" s="261" t="s">
        <v>45</v>
      </c>
      <c r="C35" s="251">
        <v>112.56</v>
      </c>
      <c r="D35" s="343">
        <v>0.25</v>
      </c>
      <c r="E35" s="347"/>
      <c r="F35" s="262">
        <f t="shared" si="14"/>
        <v>0</v>
      </c>
      <c r="G35" s="306">
        <f t="shared" si="5"/>
        <v>0</v>
      </c>
      <c r="H35" s="264">
        <f t="shared" si="8"/>
        <v>0</v>
      </c>
      <c r="I35" s="265">
        <f t="shared" si="9"/>
        <v>0</v>
      </c>
      <c r="J35" s="256"/>
      <c r="K35" s="265">
        <f t="shared" si="6"/>
        <v>0</v>
      </c>
      <c r="L35" s="263">
        <f t="shared" si="7"/>
        <v>0</v>
      </c>
      <c r="M35" s="262">
        <f t="shared" si="1"/>
        <v>0</v>
      </c>
      <c r="N35" s="266">
        <f t="shared" si="2"/>
        <v>0</v>
      </c>
      <c r="O35" s="265">
        <f t="shared" si="3"/>
        <v>0</v>
      </c>
      <c r="P35" s="267">
        <f t="shared" si="4"/>
        <v>0</v>
      </c>
    </row>
    <row r="36" spans="1:16" s="199" customFormat="1" ht="15" customHeight="1" x14ac:dyDescent="0.2">
      <c r="A36" s="249" t="s">
        <v>46</v>
      </c>
      <c r="B36" s="261" t="s">
        <v>47</v>
      </c>
      <c r="C36" s="251">
        <v>64.52</v>
      </c>
      <c r="D36" s="343">
        <v>1.3</v>
      </c>
      <c r="E36" s="348"/>
      <c r="F36" s="262">
        <f t="shared" si="14"/>
        <v>0</v>
      </c>
      <c r="G36" s="306">
        <f t="shared" si="5"/>
        <v>0</v>
      </c>
      <c r="H36" s="264">
        <f t="shared" si="8"/>
        <v>0</v>
      </c>
      <c r="I36" s="265">
        <f t="shared" si="9"/>
        <v>0</v>
      </c>
      <c r="J36" s="256"/>
      <c r="K36" s="265">
        <f t="shared" si="6"/>
        <v>0</v>
      </c>
      <c r="L36" s="263">
        <f t="shared" si="7"/>
        <v>0</v>
      </c>
      <c r="M36" s="262">
        <f t="shared" si="1"/>
        <v>0</v>
      </c>
      <c r="N36" s="266">
        <f t="shared" si="2"/>
        <v>0</v>
      </c>
      <c r="O36" s="265">
        <f t="shared" si="3"/>
        <v>0</v>
      </c>
      <c r="P36" s="267">
        <f t="shared" si="4"/>
        <v>0</v>
      </c>
    </row>
    <row r="37" spans="1:16" s="199" customFormat="1" ht="15" customHeight="1" x14ac:dyDescent="0.2">
      <c r="A37" s="249" t="s">
        <v>48</v>
      </c>
      <c r="B37" s="261" t="s">
        <v>49</v>
      </c>
      <c r="C37" s="251">
        <v>119.39</v>
      </c>
      <c r="D37" s="343">
        <v>0.03</v>
      </c>
      <c r="E37" s="347"/>
      <c r="F37" s="262">
        <f t="shared" si="14"/>
        <v>0</v>
      </c>
      <c r="G37" s="306">
        <f t="shared" si="5"/>
        <v>0</v>
      </c>
      <c r="H37" s="264">
        <f t="shared" si="8"/>
        <v>0</v>
      </c>
      <c r="I37" s="265">
        <f t="shared" si="9"/>
        <v>0</v>
      </c>
      <c r="J37" s="256"/>
      <c r="K37" s="265">
        <f t="shared" si="6"/>
        <v>0</v>
      </c>
      <c r="L37" s="263">
        <f t="shared" si="7"/>
        <v>0</v>
      </c>
      <c r="M37" s="262">
        <f t="shared" si="1"/>
        <v>0</v>
      </c>
      <c r="N37" s="266">
        <f t="shared" si="2"/>
        <v>0</v>
      </c>
      <c r="O37" s="265">
        <f t="shared" si="3"/>
        <v>0</v>
      </c>
      <c r="P37" s="267">
        <f t="shared" si="4"/>
        <v>0</v>
      </c>
    </row>
    <row r="38" spans="1:16" s="199" customFormat="1" ht="15" customHeight="1" x14ac:dyDescent="0.2">
      <c r="A38" s="249" t="s">
        <v>50</v>
      </c>
      <c r="B38" s="261" t="s">
        <v>51</v>
      </c>
      <c r="C38" s="251">
        <v>50.49</v>
      </c>
      <c r="D38" s="343">
        <v>1.2</v>
      </c>
      <c r="E38" s="348"/>
      <c r="F38" s="262">
        <f t="shared" si="14"/>
        <v>0</v>
      </c>
      <c r="G38" s="306">
        <f t="shared" si="5"/>
        <v>0</v>
      </c>
      <c r="H38" s="264">
        <f t="shared" si="8"/>
        <v>0</v>
      </c>
      <c r="I38" s="265">
        <f t="shared" si="9"/>
        <v>0</v>
      </c>
      <c r="J38" s="256"/>
      <c r="K38" s="265">
        <f t="shared" si="6"/>
        <v>0</v>
      </c>
      <c r="L38" s="263">
        <f t="shared" si="7"/>
        <v>0</v>
      </c>
      <c r="M38" s="262">
        <f t="shared" si="1"/>
        <v>0</v>
      </c>
      <c r="N38" s="266">
        <f t="shared" si="2"/>
        <v>0</v>
      </c>
      <c r="O38" s="265">
        <f t="shared" si="3"/>
        <v>0</v>
      </c>
      <c r="P38" s="267">
        <f t="shared" si="4"/>
        <v>0</v>
      </c>
    </row>
    <row r="39" spans="1:16" s="199" customFormat="1" ht="15" customHeight="1" x14ac:dyDescent="0.2">
      <c r="A39" s="249" t="s">
        <v>52</v>
      </c>
      <c r="B39" s="261" t="s">
        <v>53</v>
      </c>
      <c r="C39" s="273">
        <v>147</v>
      </c>
      <c r="D39" s="343">
        <v>0.21</v>
      </c>
      <c r="E39" s="347"/>
      <c r="F39" s="262">
        <f t="shared" si="14"/>
        <v>0</v>
      </c>
      <c r="G39" s="306">
        <f t="shared" si="5"/>
        <v>0</v>
      </c>
      <c r="H39" s="264">
        <f t="shared" si="8"/>
        <v>0</v>
      </c>
      <c r="I39" s="265">
        <f t="shared" si="9"/>
        <v>0</v>
      </c>
      <c r="J39" s="256"/>
      <c r="K39" s="265">
        <f t="shared" si="6"/>
        <v>0</v>
      </c>
      <c r="L39" s="263">
        <f t="shared" si="7"/>
        <v>0</v>
      </c>
      <c r="M39" s="262">
        <f t="shared" si="1"/>
        <v>0</v>
      </c>
      <c r="N39" s="266">
        <f t="shared" si="2"/>
        <v>0</v>
      </c>
      <c r="O39" s="265">
        <f t="shared" si="3"/>
        <v>0</v>
      </c>
      <c r="P39" s="267">
        <f t="shared" si="4"/>
        <v>0</v>
      </c>
    </row>
    <row r="40" spans="1:16" s="199" customFormat="1" ht="15" customHeight="1" x14ac:dyDescent="0.2">
      <c r="A40" s="249" t="s">
        <v>54</v>
      </c>
      <c r="B40" s="261" t="s">
        <v>55</v>
      </c>
      <c r="C40" s="251">
        <v>84.94</v>
      </c>
      <c r="D40" s="345">
        <v>14</v>
      </c>
      <c r="E40" s="350"/>
      <c r="F40" s="262">
        <f t="shared" si="14"/>
        <v>0</v>
      </c>
      <c r="G40" s="306">
        <f t="shared" si="5"/>
        <v>0</v>
      </c>
      <c r="H40" s="264">
        <f t="shared" si="8"/>
        <v>0</v>
      </c>
      <c r="I40" s="265">
        <f t="shared" si="9"/>
        <v>0</v>
      </c>
      <c r="J40" s="256"/>
      <c r="K40" s="265">
        <f t="shared" si="6"/>
        <v>0</v>
      </c>
      <c r="L40" s="263">
        <f t="shared" si="7"/>
        <v>0</v>
      </c>
      <c r="M40" s="262">
        <f t="shared" si="1"/>
        <v>0</v>
      </c>
      <c r="N40" s="266">
        <f t="shared" si="2"/>
        <v>0</v>
      </c>
      <c r="O40" s="265">
        <f t="shared" si="3"/>
        <v>0</v>
      </c>
      <c r="P40" s="267">
        <f t="shared" si="4"/>
        <v>0</v>
      </c>
    </row>
    <row r="41" spans="1:16" s="199" customFormat="1" ht="15" customHeight="1" x14ac:dyDescent="0.2">
      <c r="A41" s="249" t="s">
        <v>74</v>
      </c>
      <c r="B41" s="261" t="s">
        <v>56</v>
      </c>
      <c r="C41" s="251">
        <v>106.16</v>
      </c>
      <c r="D41" s="343">
        <v>4.5999999999999996</v>
      </c>
      <c r="E41" s="348"/>
      <c r="F41" s="262">
        <f t="shared" si="14"/>
        <v>0</v>
      </c>
      <c r="G41" s="306">
        <f t="shared" si="5"/>
        <v>0</v>
      </c>
      <c r="H41" s="264">
        <f t="shared" si="8"/>
        <v>0</v>
      </c>
      <c r="I41" s="265">
        <f t="shared" si="9"/>
        <v>0</v>
      </c>
      <c r="J41" s="256"/>
      <c r="K41" s="265">
        <f t="shared" si="6"/>
        <v>0</v>
      </c>
      <c r="L41" s="263">
        <f t="shared" si="7"/>
        <v>0</v>
      </c>
      <c r="M41" s="262">
        <f t="shared" si="1"/>
        <v>0</v>
      </c>
      <c r="N41" s="266">
        <f t="shared" si="2"/>
        <v>0</v>
      </c>
      <c r="O41" s="265">
        <f t="shared" si="3"/>
        <v>0</v>
      </c>
      <c r="P41" s="267">
        <f t="shared" si="4"/>
        <v>0</v>
      </c>
    </row>
    <row r="42" spans="1:16" s="199" customFormat="1" ht="15" customHeight="1" x14ac:dyDescent="0.2">
      <c r="A42" s="249" t="s">
        <v>57</v>
      </c>
      <c r="B42" s="261" t="s">
        <v>58</v>
      </c>
      <c r="C42" s="251">
        <v>187.88</v>
      </c>
      <c r="D42" s="344">
        <v>1E-3</v>
      </c>
      <c r="E42" s="349"/>
      <c r="F42" s="262">
        <f t="shared" si="14"/>
        <v>0</v>
      </c>
      <c r="G42" s="306">
        <f t="shared" si="5"/>
        <v>0</v>
      </c>
      <c r="H42" s="264">
        <f t="shared" si="8"/>
        <v>0</v>
      </c>
      <c r="I42" s="265">
        <f t="shared" si="9"/>
        <v>0</v>
      </c>
      <c r="J42" s="256"/>
      <c r="K42" s="265">
        <f t="shared" si="6"/>
        <v>0</v>
      </c>
      <c r="L42" s="263">
        <f t="shared" si="7"/>
        <v>0</v>
      </c>
      <c r="M42" s="262">
        <f t="shared" si="1"/>
        <v>0</v>
      </c>
      <c r="N42" s="266">
        <f t="shared" si="2"/>
        <v>0</v>
      </c>
      <c r="O42" s="265">
        <f t="shared" si="3"/>
        <v>0</v>
      </c>
      <c r="P42" s="267">
        <f t="shared" si="4"/>
        <v>0</v>
      </c>
    </row>
    <row r="43" spans="1:16" s="199" customFormat="1" ht="15" customHeight="1" x14ac:dyDescent="0.2">
      <c r="A43" s="249" t="s">
        <v>59</v>
      </c>
      <c r="B43" s="261" t="s">
        <v>60</v>
      </c>
      <c r="C43" s="251">
        <v>86.18</v>
      </c>
      <c r="D43" s="343">
        <v>6.6</v>
      </c>
      <c r="E43" s="348"/>
      <c r="F43" s="262">
        <f t="shared" si="14"/>
        <v>0</v>
      </c>
      <c r="G43" s="306">
        <f t="shared" si="5"/>
        <v>0</v>
      </c>
      <c r="H43" s="264">
        <f t="shared" si="8"/>
        <v>0</v>
      </c>
      <c r="I43" s="265">
        <f t="shared" si="9"/>
        <v>0</v>
      </c>
      <c r="J43" s="256"/>
      <c r="K43" s="265">
        <f t="shared" si="6"/>
        <v>0</v>
      </c>
      <c r="L43" s="263">
        <f t="shared" si="7"/>
        <v>0</v>
      </c>
      <c r="M43" s="262">
        <f t="shared" si="1"/>
        <v>0</v>
      </c>
      <c r="N43" s="266">
        <f t="shared" si="2"/>
        <v>0</v>
      </c>
      <c r="O43" s="265">
        <f t="shared" si="3"/>
        <v>0</v>
      </c>
      <c r="P43" s="267">
        <f t="shared" si="4"/>
        <v>0</v>
      </c>
    </row>
    <row r="44" spans="1:16" s="199" customFormat="1" ht="15" customHeight="1" x14ac:dyDescent="0.2">
      <c r="A44" s="249" t="s">
        <v>61</v>
      </c>
      <c r="B44" s="261" t="s">
        <v>62</v>
      </c>
      <c r="C44" s="251">
        <v>200.61</v>
      </c>
      <c r="D44" s="346">
        <v>2.9E-4</v>
      </c>
      <c r="E44" s="351"/>
      <c r="F44" s="262">
        <f t="shared" si="14"/>
        <v>0</v>
      </c>
      <c r="G44" s="306">
        <f t="shared" si="5"/>
        <v>0</v>
      </c>
      <c r="H44" s="264">
        <f t="shared" si="8"/>
        <v>0</v>
      </c>
      <c r="I44" s="265">
        <f t="shared" si="9"/>
        <v>0</v>
      </c>
      <c r="J44" s="256"/>
      <c r="K44" s="265">
        <f t="shared" si="6"/>
        <v>0</v>
      </c>
      <c r="L44" s="263">
        <f t="shared" si="7"/>
        <v>0</v>
      </c>
      <c r="M44" s="262">
        <f t="shared" si="1"/>
        <v>0</v>
      </c>
      <c r="N44" s="266">
        <f t="shared" si="2"/>
        <v>0</v>
      </c>
      <c r="O44" s="265">
        <f t="shared" si="3"/>
        <v>0</v>
      </c>
      <c r="P44" s="267">
        <f t="shared" si="4"/>
        <v>0</v>
      </c>
    </row>
    <row r="45" spans="1:16" s="199" customFormat="1" ht="15" customHeight="1" x14ac:dyDescent="0.2">
      <c r="A45" s="249" t="s">
        <v>183</v>
      </c>
      <c r="B45" s="261" t="s">
        <v>63</v>
      </c>
      <c r="C45" s="251">
        <v>100.16</v>
      </c>
      <c r="D45" s="343">
        <v>1.9</v>
      </c>
      <c r="E45" s="348"/>
      <c r="F45" s="262">
        <f t="shared" si="14"/>
        <v>0</v>
      </c>
      <c r="G45" s="306">
        <f t="shared" si="5"/>
        <v>0</v>
      </c>
      <c r="H45" s="264">
        <f t="shared" si="8"/>
        <v>0</v>
      </c>
      <c r="I45" s="265">
        <f t="shared" si="9"/>
        <v>0</v>
      </c>
      <c r="J45" s="256"/>
      <c r="K45" s="265">
        <f t="shared" si="6"/>
        <v>0</v>
      </c>
      <c r="L45" s="263">
        <f t="shared" si="7"/>
        <v>0</v>
      </c>
      <c r="M45" s="262">
        <f t="shared" si="1"/>
        <v>0</v>
      </c>
      <c r="N45" s="266">
        <f t="shared" si="2"/>
        <v>0</v>
      </c>
      <c r="O45" s="265">
        <f t="shared" si="3"/>
        <v>0</v>
      </c>
      <c r="P45" s="267">
        <f t="shared" si="4"/>
        <v>0</v>
      </c>
    </row>
    <row r="46" spans="1:16" s="199" customFormat="1" ht="15" customHeight="1" x14ac:dyDescent="0.2">
      <c r="A46" s="249" t="s">
        <v>64</v>
      </c>
      <c r="B46" s="261" t="s">
        <v>65</v>
      </c>
      <c r="C46" s="251">
        <v>165.83</v>
      </c>
      <c r="D46" s="343">
        <v>3.7</v>
      </c>
      <c r="E46" s="348"/>
      <c r="F46" s="262">
        <f t="shared" si="14"/>
        <v>0</v>
      </c>
      <c r="G46" s="306">
        <f t="shared" si="5"/>
        <v>0</v>
      </c>
      <c r="H46" s="264">
        <f t="shared" si="8"/>
        <v>0</v>
      </c>
      <c r="I46" s="265">
        <f t="shared" si="9"/>
        <v>0</v>
      </c>
      <c r="J46" s="256"/>
      <c r="K46" s="265">
        <f t="shared" si="6"/>
        <v>0</v>
      </c>
      <c r="L46" s="263">
        <f t="shared" si="7"/>
        <v>0</v>
      </c>
      <c r="M46" s="262">
        <f t="shared" si="1"/>
        <v>0</v>
      </c>
      <c r="N46" s="266">
        <f t="shared" si="2"/>
        <v>0</v>
      </c>
      <c r="O46" s="265">
        <f t="shared" si="3"/>
        <v>0</v>
      </c>
      <c r="P46" s="267">
        <f t="shared" si="4"/>
        <v>0</v>
      </c>
    </row>
    <row r="47" spans="1:16" s="199" customFormat="1" ht="15" customHeight="1" x14ac:dyDescent="0.2">
      <c r="A47" s="249" t="s">
        <v>66</v>
      </c>
      <c r="B47" s="261" t="s">
        <v>67</v>
      </c>
      <c r="C47" s="251">
        <v>92.13</v>
      </c>
      <c r="D47" s="345">
        <v>39</v>
      </c>
      <c r="E47" s="352"/>
      <c r="F47" s="262">
        <f t="shared" si="14"/>
        <v>0</v>
      </c>
      <c r="G47" s="306">
        <f t="shared" si="5"/>
        <v>0</v>
      </c>
      <c r="H47" s="264">
        <f t="shared" si="8"/>
        <v>0</v>
      </c>
      <c r="I47" s="265">
        <f t="shared" si="9"/>
        <v>0</v>
      </c>
      <c r="J47" s="256"/>
      <c r="K47" s="265">
        <f t="shared" si="6"/>
        <v>0</v>
      </c>
      <c r="L47" s="263">
        <f t="shared" si="7"/>
        <v>0</v>
      </c>
      <c r="M47" s="262">
        <f t="shared" si="1"/>
        <v>0</v>
      </c>
      <c r="N47" s="266">
        <f t="shared" si="2"/>
        <v>0</v>
      </c>
      <c r="O47" s="265">
        <f t="shared" si="3"/>
        <v>0</v>
      </c>
      <c r="P47" s="267">
        <f t="shared" si="4"/>
        <v>0</v>
      </c>
    </row>
    <row r="48" spans="1:16" s="199" customFormat="1" ht="15" customHeight="1" x14ac:dyDescent="0.2">
      <c r="A48" s="249" t="s">
        <v>68</v>
      </c>
      <c r="B48" s="261" t="s">
        <v>69</v>
      </c>
      <c r="C48" s="251">
        <v>131.4</v>
      </c>
      <c r="D48" s="343">
        <v>2.8</v>
      </c>
      <c r="E48" s="348"/>
      <c r="F48" s="262">
        <f t="shared" si="14"/>
        <v>0</v>
      </c>
      <c r="G48" s="306">
        <f t="shared" si="5"/>
        <v>0</v>
      </c>
      <c r="H48" s="264">
        <f t="shared" si="8"/>
        <v>0</v>
      </c>
      <c r="I48" s="265">
        <f t="shared" si="9"/>
        <v>0</v>
      </c>
      <c r="J48" s="256"/>
      <c r="K48" s="265">
        <f t="shared" si="6"/>
        <v>0</v>
      </c>
      <c r="L48" s="263">
        <f t="shared" si="7"/>
        <v>0</v>
      </c>
      <c r="M48" s="262">
        <f t="shared" si="1"/>
        <v>0</v>
      </c>
      <c r="N48" s="266">
        <f t="shared" si="2"/>
        <v>0</v>
      </c>
      <c r="O48" s="265">
        <f t="shared" si="3"/>
        <v>0</v>
      </c>
      <c r="P48" s="267">
        <f t="shared" si="4"/>
        <v>0</v>
      </c>
    </row>
    <row r="49" spans="1:16" s="199" customFormat="1" ht="15" customHeight="1" x14ac:dyDescent="0.2">
      <c r="A49" s="249" t="s">
        <v>70</v>
      </c>
      <c r="B49" s="261" t="s">
        <v>71</v>
      </c>
      <c r="C49" s="251">
        <v>62.5</v>
      </c>
      <c r="D49" s="343">
        <v>7.3</v>
      </c>
      <c r="E49" s="348"/>
      <c r="F49" s="262">
        <f t="shared" si="14"/>
        <v>0</v>
      </c>
      <c r="G49" s="306">
        <f t="shared" si="5"/>
        <v>0</v>
      </c>
      <c r="H49" s="264">
        <f t="shared" si="8"/>
        <v>0</v>
      </c>
      <c r="I49" s="265">
        <f t="shared" si="9"/>
        <v>0</v>
      </c>
      <c r="J49" s="256"/>
      <c r="K49" s="265">
        <f t="shared" si="6"/>
        <v>0</v>
      </c>
      <c r="L49" s="263">
        <f t="shared" si="7"/>
        <v>0</v>
      </c>
      <c r="M49" s="262">
        <f t="shared" si="1"/>
        <v>0</v>
      </c>
      <c r="N49" s="266">
        <f t="shared" si="2"/>
        <v>0</v>
      </c>
      <c r="O49" s="265">
        <f t="shared" si="3"/>
        <v>0</v>
      </c>
      <c r="P49" s="267">
        <f t="shared" si="4"/>
        <v>0</v>
      </c>
    </row>
    <row r="50" spans="1:16" s="199" customFormat="1" ht="15" customHeight="1" x14ac:dyDescent="0.2">
      <c r="A50" s="249" t="s">
        <v>72</v>
      </c>
      <c r="B50" s="261" t="s">
        <v>73</v>
      </c>
      <c r="C50" s="251">
        <v>106.16</v>
      </c>
      <c r="D50" s="345">
        <v>12</v>
      </c>
      <c r="E50" s="352"/>
      <c r="F50" s="262">
        <f t="shared" si="14"/>
        <v>0</v>
      </c>
      <c r="G50" s="306">
        <f t="shared" si="5"/>
        <v>0</v>
      </c>
      <c r="H50" s="264">
        <f t="shared" si="8"/>
        <v>0</v>
      </c>
      <c r="I50" s="265">
        <f t="shared" si="9"/>
        <v>0</v>
      </c>
      <c r="J50" s="256"/>
      <c r="K50" s="265">
        <f t="shared" si="6"/>
        <v>0</v>
      </c>
      <c r="L50" s="263">
        <f t="shared" si="7"/>
        <v>0</v>
      </c>
      <c r="M50" s="262">
        <f t="shared" si="1"/>
        <v>0</v>
      </c>
      <c r="N50" s="266">
        <f t="shared" si="2"/>
        <v>0</v>
      </c>
      <c r="O50" s="265">
        <f t="shared" si="3"/>
        <v>0</v>
      </c>
      <c r="P50" s="267">
        <f t="shared" si="4"/>
        <v>0</v>
      </c>
    </row>
    <row r="51" spans="1:16" s="199" customFormat="1" ht="15" customHeight="1" x14ac:dyDescent="0.2">
      <c r="A51" s="274" t="s">
        <v>199</v>
      </c>
      <c r="B51" s="261" t="s">
        <v>22</v>
      </c>
      <c r="C51" s="261" t="s">
        <v>22</v>
      </c>
      <c r="D51" s="261" t="s">
        <v>22</v>
      </c>
      <c r="E51" s="308" t="s">
        <v>22</v>
      </c>
      <c r="F51" s="275">
        <f>MAX(F24:F50)</f>
        <v>0</v>
      </c>
      <c r="G51" s="276">
        <f>MAX(G24:G50)</f>
        <v>0</v>
      </c>
      <c r="H51" s="277">
        <f>MAX(H24:H50)</f>
        <v>0</v>
      </c>
      <c r="I51" s="278">
        <f>MAX(I24:I50)</f>
        <v>0</v>
      </c>
      <c r="J51" s="278" t="s">
        <v>22</v>
      </c>
      <c r="K51" s="279">
        <f t="shared" ref="K51:P51" si="15">MAX(K24:K50)</f>
        <v>0</v>
      </c>
      <c r="L51" s="280">
        <f t="shared" si="15"/>
        <v>0</v>
      </c>
      <c r="M51" s="281">
        <f t="shared" si="15"/>
        <v>0</v>
      </c>
      <c r="N51" s="251">
        <f t="shared" si="15"/>
        <v>0</v>
      </c>
      <c r="O51" s="279">
        <f t="shared" si="15"/>
        <v>0</v>
      </c>
      <c r="P51" s="282">
        <f t="shared" si="15"/>
        <v>0</v>
      </c>
    </row>
    <row r="52" spans="1:16" s="199" customFormat="1" ht="15" customHeight="1" thickBot="1" x14ac:dyDescent="0.25">
      <c r="A52" s="283" t="s">
        <v>195</v>
      </c>
      <c r="B52" s="284" t="s">
        <v>22</v>
      </c>
      <c r="C52" s="284" t="s">
        <v>22</v>
      </c>
      <c r="D52" s="284" t="s">
        <v>22</v>
      </c>
      <c r="E52" s="309" t="s">
        <v>22</v>
      </c>
      <c r="F52" s="285">
        <f>SUM(F24:F50)</f>
        <v>0</v>
      </c>
      <c r="G52" s="286">
        <f>SUM(G24:G50)</f>
        <v>0</v>
      </c>
      <c r="H52" s="287">
        <f>SUM(H24:H50)</f>
        <v>0</v>
      </c>
      <c r="I52" s="288">
        <f>SUM(I24:I50)</f>
        <v>0</v>
      </c>
      <c r="J52" s="288" t="s">
        <v>22</v>
      </c>
      <c r="K52" s="259">
        <f>SUM(K24:K50)</f>
        <v>0</v>
      </c>
      <c r="L52" s="289">
        <f>SUM(L24:L50)</f>
        <v>0</v>
      </c>
      <c r="M52" s="287">
        <f>SUM(M24:M50)</f>
        <v>0</v>
      </c>
      <c r="N52" s="259">
        <f>SUM(N24:N50)</f>
        <v>0</v>
      </c>
      <c r="O52" s="259">
        <f t="shared" ref="O52:P52" si="16">SUM(O24:O50)</f>
        <v>0</v>
      </c>
      <c r="P52" s="289">
        <f t="shared" si="16"/>
        <v>0</v>
      </c>
    </row>
    <row r="53" spans="1:16" x14ac:dyDescent="0.2">
      <c r="A53" s="236"/>
      <c r="B53" s="236"/>
      <c r="C53" s="236"/>
      <c r="D53" s="236"/>
      <c r="E53" s="236"/>
      <c r="F53" s="290"/>
      <c r="G53" s="290"/>
      <c r="H53" s="236"/>
      <c r="I53" s="236"/>
      <c r="J53" s="236"/>
      <c r="K53" s="236"/>
      <c r="L53" s="236"/>
      <c r="M53" s="236"/>
      <c r="N53" s="236"/>
      <c r="O53" s="236"/>
      <c r="P53" s="236"/>
    </row>
    <row r="54" spans="1:16" x14ac:dyDescent="0.2">
      <c r="A54" s="298" t="s">
        <v>203</v>
      </c>
      <c r="B54" s="236"/>
      <c r="C54" s="236"/>
      <c r="D54" s="236"/>
      <c r="E54" s="236"/>
      <c r="F54" s="236"/>
      <c r="G54" s="236"/>
      <c r="H54" s="236"/>
      <c r="I54" s="236"/>
      <c r="J54" s="236"/>
      <c r="K54" s="236"/>
      <c r="L54" s="236"/>
      <c r="M54" s="236"/>
      <c r="N54" s="236"/>
      <c r="O54" s="236"/>
      <c r="P54" s="236"/>
    </row>
    <row r="55" spans="1:16" x14ac:dyDescent="0.2">
      <c r="A55" s="291" t="s">
        <v>218</v>
      </c>
      <c r="B55" s="236"/>
      <c r="C55" s="236"/>
      <c r="D55" s="236"/>
      <c r="E55" s="236"/>
      <c r="F55" s="236"/>
      <c r="G55" s="236"/>
      <c r="H55" s="236"/>
      <c r="I55" s="236"/>
      <c r="J55" s="236"/>
      <c r="K55" s="236"/>
      <c r="L55" s="236"/>
      <c r="M55" s="236"/>
      <c r="N55" s="236"/>
      <c r="O55" s="236"/>
      <c r="P55" s="236"/>
    </row>
    <row r="56" spans="1:16" x14ac:dyDescent="0.2">
      <c r="A56" s="291" t="s">
        <v>219</v>
      </c>
      <c r="B56" s="236"/>
      <c r="C56" s="236"/>
      <c r="D56" s="236"/>
      <c r="E56" s="236"/>
      <c r="F56" s="236"/>
      <c r="G56" s="236"/>
      <c r="H56" s="236"/>
      <c r="I56" s="236"/>
      <c r="J56" s="236"/>
      <c r="K56" s="236"/>
      <c r="L56" s="236"/>
      <c r="M56" s="236"/>
      <c r="N56" s="236"/>
      <c r="O56" s="236"/>
      <c r="P56" s="236"/>
    </row>
    <row r="57" spans="1:16" x14ac:dyDescent="0.2">
      <c r="A57" s="291" t="s">
        <v>220</v>
      </c>
      <c r="B57" s="236"/>
      <c r="C57" s="236"/>
      <c r="D57" s="236"/>
      <c r="E57" s="236"/>
      <c r="F57" s="236"/>
      <c r="G57" s="236"/>
      <c r="H57" s="236"/>
      <c r="I57" s="236"/>
      <c r="J57" s="236"/>
      <c r="K57" s="236"/>
      <c r="L57" s="236"/>
      <c r="M57" s="236"/>
      <c r="N57" s="236"/>
      <c r="O57" s="236"/>
      <c r="P57" s="236"/>
    </row>
    <row r="58" spans="1:16" s="200" customFormat="1" x14ac:dyDescent="0.2">
      <c r="A58" s="291" t="s">
        <v>217</v>
      </c>
      <c r="B58" s="291"/>
      <c r="C58" s="291"/>
      <c r="D58" s="291"/>
      <c r="E58" s="291"/>
      <c r="F58" s="236"/>
      <c r="G58" s="236"/>
      <c r="H58" s="291"/>
      <c r="I58" s="291"/>
      <c r="J58" s="291"/>
      <c r="K58" s="292"/>
      <c r="L58" s="291"/>
      <c r="M58" s="291"/>
      <c r="N58" s="291"/>
      <c r="O58" s="291"/>
      <c r="P58" s="291"/>
    </row>
    <row r="59" spans="1:16" s="200" customFormat="1" x14ac:dyDescent="0.2">
      <c r="A59" s="291" t="s">
        <v>221</v>
      </c>
      <c r="B59" s="291"/>
      <c r="C59" s="291"/>
      <c r="D59" s="291"/>
      <c r="E59" s="291"/>
      <c r="F59" s="236"/>
      <c r="G59" s="236"/>
      <c r="H59" s="291"/>
      <c r="I59" s="291"/>
      <c r="J59" s="291"/>
      <c r="K59" s="292"/>
      <c r="L59" s="291"/>
      <c r="M59" s="291"/>
      <c r="N59" s="291"/>
      <c r="O59" s="291"/>
      <c r="P59" s="291"/>
    </row>
    <row r="60" spans="1:16" x14ac:dyDescent="0.2">
      <c r="A60" s="293" t="s">
        <v>222</v>
      </c>
      <c r="B60" s="293"/>
      <c r="C60" s="236"/>
      <c r="D60" s="236"/>
      <c r="E60" s="236"/>
      <c r="F60" s="291"/>
      <c r="G60" s="291"/>
      <c r="H60" s="236"/>
      <c r="I60" s="236"/>
      <c r="J60" s="236"/>
      <c r="K60" s="236"/>
      <c r="L60" s="236"/>
      <c r="M60" s="236"/>
      <c r="N60" s="236"/>
      <c r="O60" s="236"/>
      <c r="P60" s="236"/>
    </row>
    <row r="61" spans="1:16" x14ac:dyDescent="0.2">
      <c r="A61" s="416"/>
      <c r="B61" s="416"/>
      <c r="C61" s="416"/>
      <c r="D61" s="416"/>
      <c r="E61" s="416"/>
      <c r="F61" s="416"/>
      <c r="G61" s="416"/>
      <c r="H61" s="416"/>
      <c r="I61" s="416"/>
      <c r="J61" s="416"/>
      <c r="K61" s="416"/>
      <c r="L61" s="416"/>
      <c r="M61" s="416"/>
      <c r="N61" s="416"/>
      <c r="O61" s="416"/>
      <c r="P61" s="416"/>
    </row>
    <row r="62" spans="1:16" x14ac:dyDescent="0.2">
      <c r="A62" s="416"/>
      <c r="B62" s="416"/>
      <c r="C62" s="416"/>
      <c r="D62" s="416"/>
      <c r="E62" s="416"/>
      <c r="F62" s="416"/>
      <c r="G62" s="416"/>
      <c r="H62" s="416"/>
      <c r="I62" s="416"/>
      <c r="J62" s="416"/>
      <c r="K62" s="416"/>
      <c r="L62" s="416"/>
      <c r="M62" s="416"/>
      <c r="N62" s="416"/>
      <c r="O62" s="416"/>
      <c r="P62" s="416"/>
    </row>
    <row r="63" spans="1:16" x14ac:dyDescent="0.2">
      <c r="A63" s="417"/>
      <c r="B63" s="417"/>
      <c r="C63" s="417"/>
      <c r="D63" s="417"/>
      <c r="E63" s="417"/>
      <c r="F63" s="417"/>
      <c r="G63" s="417"/>
      <c r="H63" s="417"/>
      <c r="I63" s="417"/>
      <c r="J63" s="417"/>
      <c r="K63" s="417"/>
      <c r="L63" s="417"/>
      <c r="M63" s="417"/>
      <c r="N63" s="417"/>
      <c r="O63" s="417"/>
      <c r="P63" s="417"/>
    </row>
    <row r="64" spans="1:16" x14ac:dyDescent="0.2">
      <c r="A64" s="236"/>
      <c r="B64" s="236"/>
      <c r="C64" s="236"/>
      <c r="D64" s="236"/>
      <c r="E64" s="236"/>
      <c r="F64" s="226"/>
      <c r="G64" s="226"/>
      <c r="H64" s="236"/>
      <c r="I64" s="236"/>
      <c r="J64" s="236"/>
      <c r="K64" s="236"/>
      <c r="L64" s="236"/>
      <c r="M64" s="236"/>
      <c r="N64" s="236"/>
      <c r="O64" s="236"/>
      <c r="P64" s="236"/>
    </row>
    <row r="65" spans="1:16" x14ac:dyDescent="0.2">
      <c r="A65" s="236"/>
      <c r="B65" s="236"/>
      <c r="C65" s="236"/>
      <c r="D65" s="236"/>
      <c r="E65" s="236"/>
      <c r="F65" s="236"/>
      <c r="G65" s="236"/>
      <c r="H65" s="236"/>
      <c r="I65" s="236"/>
      <c r="J65" s="236"/>
      <c r="K65" s="236"/>
      <c r="L65" s="236"/>
      <c r="M65" s="236"/>
      <c r="N65" s="236"/>
      <c r="O65" s="236"/>
      <c r="P65" s="236"/>
    </row>
    <row r="66" spans="1:16" x14ac:dyDescent="0.2">
      <c r="A66" s="236" t="s">
        <v>179</v>
      </c>
      <c r="B66" s="236"/>
      <c r="C66" s="236"/>
      <c r="D66" s="236"/>
      <c r="E66" s="236"/>
      <c r="F66" s="236"/>
      <c r="G66" s="236"/>
      <c r="H66" s="236"/>
      <c r="I66" s="236"/>
      <c r="J66" s="236"/>
      <c r="K66" s="236"/>
      <c r="L66" s="236"/>
      <c r="M66" s="236"/>
      <c r="N66" s="236"/>
      <c r="O66" s="236"/>
      <c r="P66" s="236"/>
    </row>
    <row r="67" spans="1:16" x14ac:dyDescent="0.2">
      <c r="A67" s="236"/>
      <c r="B67" s="236"/>
      <c r="C67" s="236"/>
      <c r="D67" s="236"/>
      <c r="E67" s="236"/>
      <c r="F67" s="236"/>
      <c r="G67" s="236"/>
      <c r="H67" s="236"/>
      <c r="I67" s="236"/>
      <c r="J67" s="236"/>
      <c r="K67" s="236"/>
      <c r="L67" s="236"/>
      <c r="M67" s="236"/>
      <c r="N67" s="236"/>
      <c r="O67" s="236"/>
      <c r="P67" s="236"/>
    </row>
    <row r="68" spans="1:16" x14ac:dyDescent="0.2">
      <c r="A68" s="236"/>
      <c r="B68" s="236"/>
      <c r="C68" s="236"/>
      <c r="D68" s="236"/>
      <c r="E68" s="236"/>
      <c r="F68" s="236"/>
      <c r="G68" s="236"/>
      <c r="H68" s="236"/>
      <c r="I68" s="236"/>
      <c r="J68" s="236"/>
      <c r="K68" s="236"/>
      <c r="L68" s="236"/>
      <c r="M68" s="236"/>
      <c r="N68" s="236"/>
      <c r="O68" s="236"/>
      <c r="P68" s="236"/>
    </row>
    <row r="69" spans="1:16" x14ac:dyDescent="0.2">
      <c r="A69" s="236"/>
      <c r="B69" s="236"/>
      <c r="C69" s="236"/>
      <c r="D69" s="236"/>
      <c r="E69" s="236"/>
      <c r="F69" s="236"/>
      <c r="G69" s="236"/>
      <c r="H69" s="236"/>
      <c r="I69" s="236"/>
      <c r="J69" s="236"/>
      <c r="K69" s="236"/>
      <c r="L69" s="236"/>
      <c r="M69" s="236"/>
      <c r="N69" s="236"/>
      <c r="O69" s="236"/>
      <c r="P69" s="236"/>
    </row>
    <row r="70" spans="1:16" x14ac:dyDescent="0.2">
      <c r="A70" s="236"/>
      <c r="B70" s="236"/>
      <c r="C70" s="236"/>
      <c r="D70" s="236"/>
      <c r="E70" s="236"/>
      <c r="F70" s="236"/>
      <c r="G70" s="236"/>
      <c r="H70" s="236"/>
      <c r="I70" s="236"/>
      <c r="J70" s="236"/>
      <c r="K70" s="236"/>
      <c r="L70" s="236"/>
      <c r="M70" s="236"/>
      <c r="N70" s="236"/>
      <c r="O70" s="236"/>
      <c r="P70" s="236"/>
    </row>
    <row r="71" spans="1:16" x14ac:dyDescent="0.2">
      <c r="A71" s="236"/>
      <c r="B71" s="236"/>
      <c r="C71" s="236"/>
      <c r="D71" s="236"/>
      <c r="E71" s="236"/>
      <c r="F71" s="236"/>
      <c r="G71" s="236"/>
      <c r="H71" s="236"/>
      <c r="I71" s="236"/>
      <c r="J71" s="236"/>
      <c r="K71" s="236"/>
      <c r="L71" s="236"/>
      <c r="M71" s="236"/>
      <c r="N71" s="236"/>
      <c r="O71" s="236"/>
      <c r="P71" s="236"/>
    </row>
    <row r="72" spans="1:16" x14ac:dyDescent="0.2">
      <c r="A72" s="236"/>
      <c r="B72" s="236"/>
      <c r="C72" s="236"/>
      <c r="D72" s="236"/>
      <c r="E72" s="236"/>
      <c r="F72" s="236"/>
      <c r="G72" s="236"/>
      <c r="H72" s="236"/>
      <c r="I72" s="236"/>
      <c r="J72" s="236"/>
      <c r="K72" s="236"/>
      <c r="L72" s="236"/>
      <c r="M72" s="236"/>
      <c r="N72" s="236"/>
      <c r="O72" s="236"/>
      <c r="P72" s="236"/>
    </row>
    <row r="73" spans="1:16" x14ac:dyDescent="0.2">
      <c r="A73" s="236"/>
      <c r="B73" s="236"/>
      <c r="C73" s="236"/>
      <c r="D73" s="236"/>
      <c r="E73" s="236"/>
      <c r="F73" s="236"/>
      <c r="G73" s="236"/>
      <c r="H73" s="236"/>
      <c r="I73" s="236"/>
      <c r="J73" s="236"/>
      <c r="K73" s="236"/>
      <c r="L73" s="236"/>
      <c r="M73" s="236"/>
      <c r="N73" s="236"/>
      <c r="O73" s="236"/>
      <c r="P73" s="236"/>
    </row>
    <row r="74" spans="1:16" x14ac:dyDescent="0.2">
      <c r="A74" s="236"/>
      <c r="B74" s="236"/>
      <c r="C74" s="236"/>
      <c r="D74" s="236"/>
      <c r="E74" s="236"/>
      <c r="F74" s="236"/>
      <c r="G74" s="236"/>
      <c r="H74" s="236"/>
      <c r="I74" s="236"/>
      <c r="J74" s="236"/>
      <c r="K74" s="236"/>
      <c r="L74" s="236"/>
      <c r="M74" s="236"/>
      <c r="N74" s="236"/>
      <c r="O74" s="236"/>
      <c r="P74" s="236"/>
    </row>
    <row r="75" spans="1:16" x14ac:dyDescent="0.2">
      <c r="A75" s="236"/>
      <c r="B75" s="236"/>
      <c r="C75" s="236"/>
      <c r="D75" s="236"/>
      <c r="E75" s="236"/>
      <c r="F75" s="236"/>
      <c r="G75" s="236"/>
      <c r="H75" s="236"/>
      <c r="I75" s="236"/>
      <c r="J75" s="236"/>
      <c r="K75" s="236"/>
      <c r="L75" s="236"/>
      <c r="M75" s="236"/>
      <c r="N75" s="236"/>
      <c r="O75" s="236"/>
      <c r="P75" s="236"/>
    </row>
    <row r="76" spans="1:16" x14ac:dyDescent="0.2">
      <c r="A76" s="236"/>
      <c r="B76" s="236"/>
      <c r="C76" s="236"/>
      <c r="D76" s="236"/>
      <c r="E76" s="236"/>
      <c r="F76" s="236"/>
      <c r="G76" s="236"/>
      <c r="H76" s="236"/>
      <c r="I76" s="236"/>
      <c r="J76" s="236"/>
      <c r="K76" s="236"/>
      <c r="L76" s="236"/>
      <c r="M76" s="236"/>
      <c r="N76" s="236"/>
      <c r="O76" s="236"/>
      <c r="P76" s="236"/>
    </row>
  </sheetData>
  <sheetProtection algorithmName="SHA-512" hashValue="d8HJUd9NAYraXP7898+lQmAvuoy7Y3oE7pehsyLKf8cvoOcnx+oXgGEtO+KhbpKFdNiaYsyjiaxWOQdiuQlhmg==" saltValue="QMv7VbnQkwODxb6KbO7Z+w==" spinCount="100000" sheet="1" objects="1" scenarios="1"/>
  <mergeCells count="15">
    <mergeCell ref="A62:P62"/>
    <mergeCell ref="A63:P63"/>
    <mergeCell ref="H16:L16"/>
    <mergeCell ref="F16:G16"/>
    <mergeCell ref="F17:F18"/>
    <mergeCell ref="G17:G18"/>
    <mergeCell ref="M16:P16"/>
    <mergeCell ref="E16:E17"/>
    <mergeCell ref="C16:C17"/>
    <mergeCell ref="D16:D17"/>
    <mergeCell ref="A2:C2"/>
    <mergeCell ref="A4:A5"/>
    <mergeCell ref="A16:A18"/>
    <mergeCell ref="B16:B18"/>
    <mergeCell ref="A61:P61"/>
  </mergeCells>
  <phoneticPr fontId="19" type="noConversion"/>
  <dataValidations count="2">
    <dataValidation type="list" allowBlank="1" showInputMessage="1" showErrorMessage="1" sqref="B6" xr:uid="{18BD6C7E-9AD5-4852-921F-AA75B7C39F20}">
      <formula1>"Yes, No"</formula1>
    </dataValidation>
    <dataValidation type="list" allowBlank="1" showInputMessage="1" showErrorMessage="1" sqref="B7" xr:uid="{7F9C0A12-5168-455A-9ACB-F1BE750D5A32}">
      <formula1>"Pre 1992, 1992 or Later"</formula1>
    </dataValidation>
  </dataValidations>
  <pageMargins left="0.7" right="0.7" top="0.75" bottom="0.75" header="0.3" footer="0.3"/>
  <pageSetup scale="38" orientation="landscape" r:id="rId1"/>
  <ignoredErrors>
    <ignoredError sqref="G22:P22" formula="1"/>
    <ignoredError sqref="B13" unlocked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E7B9BF-C7F8-4DFD-B253-8AA4853E6214}">
  <dimension ref="A1"/>
  <sheetViews>
    <sheetView workbookViewId="0"/>
  </sheetViews>
  <sheetFormatPr defaultColWidth="9.33203125" defaultRowHeight="12" x14ac:dyDescent="0.2"/>
  <cols>
    <col min="1" max="16384" width="9.33203125" style="292"/>
  </cols>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tatus xmlns="5f2eafad-e0e8-432c-b178-3b8773e6370b">Working</Statu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F9D61F319A23C44FA7E8CD9424E386D1" ma:contentTypeVersion="1" ma:contentTypeDescription="Create a new document." ma:contentTypeScope="" ma:versionID="c76085a7920be891669b9c292468a1f6">
  <xsd:schema xmlns:xsd="http://www.w3.org/2001/XMLSchema" xmlns:xs="http://www.w3.org/2001/XMLSchema" xmlns:p="http://schemas.microsoft.com/office/2006/metadata/properties" xmlns:ns2="5f2eafad-e0e8-432c-b178-3b8773e6370b" targetNamespace="http://schemas.microsoft.com/office/2006/metadata/properties" ma:root="true" ma:fieldsID="22aa66b2c82fafc1a01a0a21e76991a0" ns2:_="">
    <xsd:import namespace="5f2eafad-e0e8-432c-b178-3b8773e6370b"/>
    <xsd:element name="properties">
      <xsd:complexType>
        <xsd:sequence>
          <xsd:element name="documentManagement">
            <xsd:complexType>
              <xsd:all>
                <xsd:element ref="ns2:Status"/>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f2eafad-e0e8-432c-b178-3b8773e6370b" elementFormDefault="qualified">
    <xsd:import namespace="http://schemas.microsoft.com/office/2006/documentManagement/types"/>
    <xsd:import namespace="http://schemas.microsoft.com/office/infopath/2007/PartnerControls"/>
    <xsd:element name="Status" ma:index="8" ma:displayName="Status" ma:default="Working" ma:format="Dropdown" ma:internalName="Status">
      <xsd:simpleType>
        <xsd:restriction base="dms:Choice">
          <xsd:enumeration value="Working"/>
          <xsd:enumeration value="Final"/>
          <xsd:enumeration value="Sent to Client"/>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C20FB6E-E829-469D-AD9D-717CF657C9F6}">
  <ds:schemaRefs>
    <ds:schemaRef ds:uri="http://purl.org/dc/elements/1.1/"/>
    <ds:schemaRef ds:uri="http://schemas.microsoft.com/office/2006/documentManagement/types"/>
    <ds:schemaRef ds:uri="5f2eafad-e0e8-432c-b178-3b8773e6370b"/>
    <ds:schemaRef ds:uri="http://purl.org/dc/terms/"/>
    <ds:schemaRef ds:uri="http://schemas.openxmlformats.org/package/2006/metadata/core-properties"/>
    <ds:schemaRef ds:uri="http://purl.org/dc/dcmitype/"/>
    <ds:schemaRef ds:uri="http://schemas.microsoft.com/office/infopath/2007/PartnerControls"/>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063D062B-FE21-4845-B6CE-F4644DE5DD1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f2eafad-e0e8-432c-b178-3b8773e6370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0E17768-80D6-40B1-B4AD-9738180904A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PTE Analysis</vt:lpstr>
      <vt:lpstr>Compare Emission Factors</vt:lpstr>
      <vt:lpstr>Each Engine GHG</vt:lpstr>
      <vt:lpstr>Flare GHG</vt:lpstr>
      <vt:lpstr>Instructions</vt:lpstr>
      <vt:lpstr>Landfill Emissions</vt:lpstr>
      <vt:lpstr>LandGem Inputs</vt:lpstr>
      <vt:lpstr>'Each Engine GHG'!Print_Area</vt:lpstr>
      <vt:lpstr>Instructions!Print_Area</vt:lpstr>
      <vt:lpstr>'Landfill Emissions'!Print_Area</vt:lpstr>
      <vt:lpstr>'Landfill Emissions'!Print_Titles</vt:lpstr>
    </vt:vector>
  </TitlesOfParts>
  <Manager>Sandra Simbeck</Manager>
  <Company>pca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Landfill Air Emissions Calculator</dc:title>
  <dc:subject>Air emissions calculator for regulated parties to use to estimate their potential to emit for air permitting.</dc:subject>
  <dc:creator>Minnesota Pollution Control Agency - Rand Silvers, Peggy Bartz, Toni Volkmeier (Sandra Simbeck)</dc:creator>
  <cp:keywords>minnesota pollution control agency,aq-f13-ecs09,air emissions,air quality,air permitting,landfill air emissions calculator</cp:keywords>
  <dc:description>Leave titles as-is, they are connected to other areas of spreadsheet. Each spreadsheet has been set up in advance for locking by author (SS).</dc:description>
  <cp:lastModifiedBy>Simbeck, Sandra (MPCA)</cp:lastModifiedBy>
  <cp:lastPrinted>2024-12-11T16:44:53Z</cp:lastPrinted>
  <dcterms:created xsi:type="dcterms:W3CDTF">2008-05-15T22:35:18Z</dcterms:created>
  <dcterms:modified xsi:type="dcterms:W3CDTF">2025-01-06T21:32:24Z</dcterms:modified>
  <cp:category>air quality,permitting</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0x010100F9D61F319A23C44FA7E8CD9424E386D1</vt:lpwstr>
  </property>
</Properties>
</file>