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ssimbec\Desktop\Rand Silvers\Ticket 423 - Emission Calculators\"/>
    </mc:Choice>
  </mc:AlternateContent>
  <xr:revisionPtr revIDLastSave="0" documentId="13_ncr:1_{23E6D515-A1BD-4806-A51E-F41866C140B2}" xr6:coauthVersionLast="47" xr6:coauthVersionMax="47" xr10:uidLastSave="{00000000-0000-0000-0000-000000000000}"/>
  <bookViews>
    <workbookView xWindow="-120" yWindow="-120" windowWidth="29040" windowHeight="15840" xr2:uid="{CDC70A15-2E1E-4920-B9CF-90F1F6986EA1}"/>
  </bookViews>
  <sheets>
    <sheet name="Instructions" sheetId="2" r:id="rId1"/>
    <sheet name="Material Handling" sheetId="1" r:id="rId2"/>
    <sheet name="Local Climate Data" sheetId="3" r:id="rId3"/>
  </sheets>
  <definedNames>
    <definedName name="_xlnm.Print_Area" localSheetId="0">Instructions!$B$1:$P$23</definedName>
    <definedName name="_xlnm.Print_Area" localSheetId="1">'Material Handling'!$A$1:$K$88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 i="1" l="1"/>
  <c r="K6" i="1" l="1"/>
  <c r="J6" i="1"/>
  <c r="I6" i="1"/>
  <c r="H6" i="1"/>
  <c r="G6" i="1"/>
  <c r="F6" i="1"/>
  <c r="E6" i="1"/>
  <c r="D6" i="1"/>
  <c r="C6" i="1"/>
  <c r="B6" i="1"/>
  <c r="A23" i="1"/>
  <c r="A50" i="1"/>
  <c r="A47" i="1"/>
  <c r="A44" i="1"/>
  <c r="A41" i="1"/>
  <c r="A38" i="1"/>
  <c r="A35" i="1"/>
  <c r="A32" i="1"/>
  <c r="A29" i="1"/>
  <c r="A26" i="1"/>
  <c r="A24" i="1" l="1"/>
  <c r="C4" i="1"/>
  <c r="C26" i="1" s="1" a="1"/>
  <c r="C26" i="1" s="1"/>
  <c r="D26" i="1" s="1" a="1"/>
  <c r="D26" i="1" s="1"/>
  <c r="D4" i="1"/>
  <c r="C29" i="1" s="1" a="1"/>
  <c r="C29" i="1" s="1"/>
  <c r="E4" i="1"/>
  <c r="C32" i="1" s="1" a="1"/>
  <c r="C32" i="1" s="1"/>
  <c r="F4" i="1"/>
  <c r="C35" i="1" s="1" a="1"/>
  <c r="C35" i="1" s="1"/>
  <c r="G4" i="1"/>
  <c r="C38" i="1" s="1" a="1"/>
  <c r="C38" i="1" s="1"/>
  <c r="H4" i="1"/>
  <c r="C41" i="1" s="1" a="1"/>
  <c r="C41" i="1" s="1"/>
  <c r="I4" i="1"/>
  <c r="C44" i="1" s="1" a="1"/>
  <c r="C44" i="1" s="1"/>
  <c r="J4" i="1"/>
  <c r="C47" i="1" s="1" a="1"/>
  <c r="C47" i="1" s="1"/>
  <c r="C50" i="1" a="1"/>
  <c r="C50" i="1" s="1"/>
  <c r="C5" i="1"/>
  <c r="D5" i="1"/>
  <c r="E5" i="1"/>
  <c r="F5" i="1"/>
  <c r="G5" i="1"/>
  <c r="H5" i="1"/>
  <c r="I5" i="1"/>
  <c r="J5" i="1"/>
  <c r="K5" i="1"/>
  <c r="B5" i="1"/>
  <c r="B4" i="1"/>
  <c r="C23" i="1" s="1" a="1"/>
  <c r="C23" i="1" s="1"/>
  <c r="D23" i="1" s="1" a="1"/>
  <c r="D23" i="1" s="1"/>
  <c r="C24" i="1" l="1" a="1"/>
  <c r="C24" i="1" s="1"/>
  <c r="D24" i="1" s="1" a="1"/>
  <c r="D24" i="1" s="1"/>
  <c r="A52" i="1"/>
  <c r="A51" i="1"/>
  <c r="A49" i="1"/>
  <c r="A48" i="1"/>
  <c r="A46" i="1"/>
  <c r="A45" i="1"/>
  <c r="A43" i="1"/>
  <c r="A42" i="1"/>
  <c r="A40" i="1"/>
  <c r="A39" i="1"/>
  <c r="A37" i="1"/>
  <c r="A36" i="1"/>
  <c r="A34" i="1"/>
  <c r="A33" i="1"/>
  <c r="A31" i="1"/>
  <c r="A30" i="1"/>
  <c r="A28" i="1"/>
  <c r="A27" i="1"/>
  <c r="A25" i="1"/>
  <c r="F26" i="1" a="1"/>
  <c r="F26" i="1" s="1"/>
  <c r="C33" i="1" l="1" a="1"/>
  <c r="C33" i="1" s="1"/>
  <c r="D33" i="1" s="1" a="1"/>
  <c r="D33" i="1" s="1"/>
  <c r="C45" i="1" a="1"/>
  <c r="C45" i="1" s="1"/>
  <c r="D45" i="1" s="1" a="1"/>
  <c r="D45" i="1" s="1"/>
  <c r="F45" i="1" s="1" a="1"/>
  <c r="F45" i="1" s="1"/>
  <c r="C34" i="1" a="1"/>
  <c r="C34" i="1" s="1"/>
  <c r="E34" i="1" s="1"/>
  <c r="C36" i="1" a="1"/>
  <c r="C36" i="1" s="1"/>
  <c r="D36" i="1" s="1" a="1"/>
  <c r="D36" i="1" s="1"/>
  <c r="F36" i="1" s="1" a="1"/>
  <c r="F36" i="1" s="1"/>
  <c r="C48" i="1" a="1"/>
  <c r="C48" i="1" s="1"/>
  <c r="D48" i="1" s="1" a="1"/>
  <c r="D48" i="1" s="1"/>
  <c r="F48" i="1" s="1" a="1"/>
  <c r="F48" i="1" s="1"/>
  <c r="C43" i="1" a="1"/>
  <c r="C43" i="1" s="1"/>
  <c r="D43" i="1" s="1" a="1"/>
  <c r="D43" i="1" s="1"/>
  <c r="F43" i="1" s="1" a="1"/>
  <c r="F43" i="1" s="1"/>
  <c r="C25" i="1" a="1"/>
  <c r="C25" i="1" s="1"/>
  <c r="D25" i="1" s="1" a="1"/>
  <c r="D25" i="1" s="1"/>
  <c r="C49" i="1" a="1"/>
  <c r="C49" i="1" s="1"/>
  <c r="D49" i="1" s="1" a="1"/>
  <c r="D49" i="1" s="1"/>
  <c r="F49" i="1" s="1" a="1"/>
  <c r="F49" i="1" s="1"/>
  <c r="C27" i="1" a="1"/>
  <c r="C27" i="1" s="1"/>
  <c r="D27" i="1" s="1" a="1"/>
  <c r="D27" i="1" s="1"/>
  <c r="F27" i="1" s="1" a="1"/>
  <c r="F27" i="1" s="1"/>
  <c r="C51" i="1" a="1"/>
  <c r="C51" i="1" s="1"/>
  <c r="D51" i="1" s="1" a="1"/>
  <c r="D51" i="1" s="1"/>
  <c r="F51" i="1" s="1" a="1"/>
  <c r="F51" i="1" s="1"/>
  <c r="C28" i="1" a="1"/>
  <c r="C28" i="1" s="1"/>
  <c r="D28" i="1" s="1" a="1"/>
  <c r="D28" i="1" s="1"/>
  <c r="C40" i="1" a="1"/>
  <c r="C40" i="1" s="1"/>
  <c r="E40" i="1" s="1"/>
  <c r="C52" i="1" a="1"/>
  <c r="C52" i="1" s="1"/>
  <c r="D52" i="1" s="1" a="1"/>
  <c r="D52" i="1" s="1"/>
  <c r="C31" i="1" a="1"/>
  <c r="C31" i="1" s="1"/>
  <c r="D31" i="1" s="1" a="1"/>
  <c r="D31" i="1" s="1"/>
  <c r="C46" i="1" a="1"/>
  <c r="C46" i="1" s="1"/>
  <c r="D46" i="1" s="1" a="1"/>
  <c r="D46" i="1" s="1"/>
  <c r="F46" i="1" s="1" a="1"/>
  <c r="F46" i="1" s="1"/>
  <c r="C37" i="1" a="1"/>
  <c r="C37" i="1" s="1"/>
  <c r="E37" i="1" s="1"/>
  <c r="C39" i="1" a="1"/>
  <c r="C39" i="1" s="1"/>
  <c r="E39" i="1" s="1"/>
  <c r="C30" i="1" a="1"/>
  <c r="C30" i="1" s="1"/>
  <c r="D30" i="1" s="1" a="1"/>
  <c r="D30" i="1" s="1"/>
  <c r="C42" i="1" a="1"/>
  <c r="C42" i="1" s="1"/>
  <c r="D42" i="1" s="1" a="1"/>
  <c r="D42" i="1" s="1"/>
  <c r="F42" i="1" s="1" a="1"/>
  <c r="F42" i="1" s="1"/>
  <c r="E24" i="1"/>
  <c r="E44" i="1"/>
  <c r="D44" i="1" a="1"/>
  <c r="D44" i="1" s="1"/>
  <c r="F44" i="1" s="1" a="1"/>
  <c r="F44" i="1" s="1"/>
  <c r="E41" i="1"/>
  <c r="D41" i="1" a="1"/>
  <c r="D41" i="1" s="1"/>
  <c r="F41" i="1" s="1" a="1"/>
  <c r="F41" i="1" s="1"/>
  <c r="E38" i="1"/>
  <c r="D38" i="1" a="1"/>
  <c r="D38" i="1" s="1"/>
  <c r="F38" i="1" s="1" a="1"/>
  <c r="F38" i="1" s="1"/>
  <c r="E23" i="1"/>
  <c r="F23" i="1" a="1"/>
  <c r="F23" i="1" s="1"/>
  <c r="E29" i="1"/>
  <c r="D29" i="1" a="1"/>
  <c r="D29" i="1" s="1"/>
  <c r="F29" i="1" s="1" a="1"/>
  <c r="F29" i="1" s="1"/>
  <c r="E32" i="1"/>
  <c r="D32" i="1" a="1"/>
  <c r="D32" i="1" s="1"/>
  <c r="F32" i="1" s="1" a="1"/>
  <c r="F32" i="1" s="1"/>
  <c r="E26" i="1"/>
  <c r="E47" i="1"/>
  <c r="D47" i="1" a="1"/>
  <c r="D47" i="1" s="1"/>
  <c r="F47" i="1" s="1" a="1"/>
  <c r="F47" i="1" s="1"/>
  <c r="E50" i="1"/>
  <c r="D50" i="1" a="1"/>
  <c r="D50" i="1" s="1"/>
  <c r="F50" i="1" s="1" a="1"/>
  <c r="F50" i="1" s="1"/>
  <c r="E35" i="1"/>
  <c r="D35" i="1" a="1"/>
  <c r="D35" i="1" s="1"/>
  <c r="F35" i="1" s="1" a="1"/>
  <c r="F35" i="1" s="1"/>
  <c r="E52" i="1" l="1"/>
  <c r="E31" i="1"/>
  <c r="E30" i="1"/>
  <c r="E33" i="1"/>
  <c r="E28" i="1"/>
  <c r="D39" i="1" a="1"/>
  <c r="D39" i="1" s="1"/>
  <c r="F39" i="1" s="1" a="1"/>
  <c r="F39" i="1" s="1"/>
  <c r="E49" i="1"/>
  <c r="E25" i="1"/>
  <c r="D37" i="1" a="1"/>
  <c r="D37" i="1" s="1"/>
  <c r="F37" i="1" s="1" a="1"/>
  <c r="F37" i="1" s="1"/>
  <c r="D40" i="1" a="1"/>
  <c r="D40" i="1" s="1"/>
  <c r="F40" i="1" s="1" a="1"/>
  <c r="F40" i="1" s="1"/>
  <c r="D34" i="1" a="1"/>
  <c r="D34" i="1" s="1"/>
  <c r="F34" i="1" s="1" a="1"/>
  <c r="F34" i="1" s="1"/>
  <c r="F31" i="1" a="1"/>
  <c r="F31" i="1" s="1"/>
  <c r="E45" i="1"/>
  <c r="F33" i="1" a="1"/>
  <c r="F33" i="1" s="1"/>
  <c r="E48" i="1"/>
  <c r="E43" i="1"/>
  <c r="E46" i="1"/>
  <c r="F52" i="1" a="1"/>
  <c r="F52" i="1" s="1"/>
  <c r="F30" i="1" a="1"/>
  <c r="F30" i="1" s="1"/>
  <c r="E36" i="1"/>
  <c r="F28" i="1" a="1"/>
  <c r="F28" i="1" s="1"/>
  <c r="F25" i="1" a="1"/>
  <c r="F25" i="1" s="1"/>
  <c r="F24" i="1" a="1"/>
  <c r="F24" i="1" s="1"/>
  <c r="E42" i="1"/>
  <c r="E27" i="1"/>
  <c r="E5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<sst xmlns="http://schemas.openxmlformats.org/spreadsheetml/2006/main" count="125" uniqueCount="87">
  <si>
    <t>Iron and steel production, coal</t>
  </si>
  <si>
    <t>Type</t>
  </si>
  <si>
    <t>Moisture Content (%)</t>
  </si>
  <si>
    <t>Iron and steel production, pellet ore</t>
  </si>
  <si>
    <t>Iron and steel production, lump ore</t>
  </si>
  <si>
    <t>Iron and steel production, slag</t>
  </si>
  <si>
    <t>Iron and steel production, coke breeze</t>
  </si>
  <si>
    <t>Iron and steel production, blended ore</t>
  </si>
  <si>
    <t>Stone quarrying and processing, crushed limestone</t>
  </si>
  <si>
    <t>taconite mining and processing, pellets</t>
  </si>
  <si>
    <t>taconite mining and processing, tailings</t>
  </si>
  <si>
    <t>western surface coal mining, coal</t>
  </si>
  <si>
    <t>western surface coal mining, exposed ground</t>
  </si>
  <si>
    <t>custom1</t>
  </si>
  <si>
    <t>custom2</t>
  </si>
  <si>
    <t>custom3</t>
  </si>
  <si>
    <t>custom4</t>
  </si>
  <si>
    <t xml:space="preserve">Pollutant </t>
  </si>
  <si>
    <t>Unrestricted Emission Rate</t>
  </si>
  <si>
    <t>Unrestricted Emissions</t>
  </si>
  <si>
    <t>Controlled Emission Rate</t>
  </si>
  <si>
    <t>Limited
Emissions</t>
  </si>
  <si>
    <t>lb/hr</t>
  </si>
  <si>
    <t>tpy</t>
  </si>
  <si>
    <t>Particulate Matter</t>
  </si>
  <si>
    <t>PM &lt; 10 Micron</t>
  </si>
  <si>
    <t>PM &lt; 2.5 Micron</t>
  </si>
  <si>
    <t>Parameters</t>
  </si>
  <si>
    <t>Emission Unit</t>
  </si>
  <si>
    <t>Emissions</t>
  </si>
  <si>
    <t>Average wind speed (mph), see climate data</t>
  </si>
  <si>
    <t>Instructions</t>
  </si>
  <si>
    <t>Notes</t>
  </si>
  <si>
    <t>Color key</t>
  </si>
  <si>
    <t>Blue</t>
  </si>
  <si>
    <t>Enter information for your facility in the blue boxes.</t>
  </si>
  <si>
    <t>Yellow</t>
  </si>
  <si>
    <t>Enter information for your facility by choosing from the dropdown options.</t>
  </si>
  <si>
    <t>Notes:</t>
  </si>
  <si>
    <t>Custom Type Notes:</t>
  </si>
  <si>
    <t>1) Do not edit data in any white cells.</t>
  </si>
  <si>
    <t>Moisture Contents (Table 13.2.4-1 from AP-42, Section 13.2.4)</t>
  </si>
  <si>
    <t xml:space="preserve">2) Enter information for your facility in the blue and yellow boxes: </t>
  </si>
  <si>
    <t>2) If you have less than 10 emission units, keep the spaces for the extra units blank.</t>
  </si>
  <si>
    <t>c) Enter the average wind speed for your location. Refer to your local climate data. Provide the source of information in an extra tab.</t>
  </si>
  <si>
    <t>4) Emissions for your facility are calculated automatically.</t>
  </si>
  <si>
    <t>3) Fill in rows 10-11 if your facility has a production limit. If none, leave cells blank.</t>
  </si>
  <si>
    <t>Iron and steel production, flue dust</t>
  </si>
  <si>
    <t>Iron and steel production, limestone</t>
  </si>
  <si>
    <t>Stone quarrying and processing, various limestone products</t>
  </si>
  <si>
    <t>coal-fired power plant-coal (as received)</t>
  </si>
  <si>
    <t>municipal solid waste landfills, sand</t>
  </si>
  <si>
    <t>municipal solid waste landfills, slag</t>
  </si>
  <si>
    <t>municipal solid waste landfills, cover</t>
  </si>
  <si>
    <t>municipal solid waste landfills, clay/dirt mix</t>
  </si>
  <si>
    <t>municipal solid waste landfills, fly ash</t>
  </si>
  <si>
    <t>municipal solid waste landfills, misc. fill materials</t>
  </si>
  <si>
    <t>Average moisture content (%), see Table 13.2.4-1</t>
  </si>
  <si>
    <t>4) If you need to add more units, you can duplicate the tab.</t>
  </si>
  <si>
    <t>Insert climate information reference here.</t>
  </si>
  <si>
    <t xml:space="preserve">Climate data may be obtained from the National Oceanic and Atmospheric Administration's (NOAA) </t>
  </si>
  <si>
    <t>National Centers for Environmental Information (NCEI) webpage on U.S. Local Climatological Data.</t>
  </si>
  <si>
    <t>Data Search | National Centers for Environmental Information (NCEI) (noaa.gov)</t>
  </si>
  <si>
    <t>3) Calculation method used is from AP-42 Section 13.2.4 - Aggregate Handling and Storage Piles.</t>
  </si>
  <si>
    <t>Throughput (tons/hour)</t>
  </si>
  <si>
    <t>Storage Piles Material Handling Air Emissions Calculator</t>
  </si>
  <si>
    <t>d) Enter information for throughput, capture efficiency, and control efficiency in rows 7-9. Provide notes for the reference for capture and control efficiency in
rows 13-14.</t>
  </si>
  <si>
    <t>a) Enter the emission unit names (EQUI# or FUGI#) in row 1.</t>
  </si>
  <si>
    <t>b) Enter the moisture content by selecting from the dropdown list in row 2. Custom values can be added in N14:N17. References for custom values must be added in the notes starting in M19.</t>
  </si>
  <si>
    <r>
      <t>Particulate Matter Emission Factor (lb/ton)</t>
    </r>
    <r>
      <rPr>
        <vertAlign val="superscript"/>
        <sz val="9"/>
        <color theme="1"/>
        <rFont val="Arial"/>
        <family val="2"/>
      </rPr>
      <t>3,4</t>
    </r>
  </si>
  <si>
    <r>
      <t>PM10 Micron Emission Factor (lb/ton)</t>
    </r>
    <r>
      <rPr>
        <vertAlign val="superscript"/>
        <sz val="9"/>
        <color theme="1"/>
        <rFont val="Arial"/>
        <family val="2"/>
      </rPr>
      <t>3,4</t>
    </r>
  </si>
  <si>
    <r>
      <t>PM2.5 Micron Emission Factor (lb/ton)</t>
    </r>
    <r>
      <rPr>
        <vertAlign val="superscript"/>
        <sz val="9"/>
        <color theme="1"/>
        <rFont val="Arial"/>
        <family val="2"/>
      </rPr>
      <t>3,4</t>
    </r>
  </si>
  <si>
    <r>
      <t>Capture Efficiency (%)</t>
    </r>
    <r>
      <rPr>
        <vertAlign val="superscript"/>
        <sz val="9"/>
        <color theme="1"/>
        <rFont val="Arial"/>
        <family val="2"/>
      </rPr>
      <t>1</t>
    </r>
  </si>
  <si>
    <r>
      <t>Control Efficiency (%)</t>
    </r>
    <r>
      <rPr>
        <vertAlign val="superscript"/>
        <sz val="9"/>
        <color theme="1"/>
        <rFont val="Arial"/>
        <family val="2"/>
      </rPr>
      <t>1</t>
    </r>
    <r>
      <rPr>
        <sz val="9"/>
        <color theme="1"/>
        <rFont val="Arial"/>
        <family val="2"/>
      </rPr>
      <t>-Particulate Matter</t>
    </r>
  </si>
  <si>
    <r>
      <t>Control Efficiency (%)</t>
    </r>
    <r>
      <rPr>
        <vertAlign val="superscript"/>
        <sz val="9"/>
        <color theme="1"/>
        <rFont val="Arial"/>
        <family val="2"/>
      </rPr>
      <t>1</t>
    </r>
    <r>
      <rPr>
        <sz val="9"/>
        <color theme="1"/>
        <rFont val="Arial"/>
        <family val="2"/>
      </rPr>
      <t>-PM &lt; 10 microns</t>
    </r>
  </si>
  <si>
    <r>
      <t>Control Efficiency (%)</t>
    </r>
    <r>
      <rPr>
        <vertAlign val="superscript"/>
        <sz val="9"/>
        <color theme="1"/>
        <rFont val="Arial"/>
        <family val="2"/>
      </rPr>
      <t>1</t>
    </r>
    <r>
      <rPr>
        <sz val="9"/>
        <color theme="1"/>
        <rFont val="Arial"/>
        <family val="2"/>
      </rPr>
      <t>-PM &lt; 2.5 microns</t>
    </r>
  </si>
  <si>
    <r>
      <t>Daily Operating Limit (ton/day)</t>
    </r>
    <r>
      <rPr>
        <vertAlign val="superscript"/>
        <sz val="9"/>
        <color theme="1"/>
        <rFont val="Arial"/>
        <family val="2"/>
      </rPr>
      <t>2</t>
    </r>
  </si>
  <si>
    <r>
      <t>Annual Production Limit (ton/year)</t>
    </r>
    <r>
      <rPr>
        <vertAlign val="superscript"/>
        <sz val="9"/>
        <color theme="1"/>
        <rFont val="Arial"/>
        <family val="2"/>
      </rPr>
      <t>2</t>
    </r>
  </si>
  <si>
    <r>
      <rPr>
        <b/>
        <vertAlign val="superscript"/>
        <sz val="9"/>
        <color theme="1"/>
        <rFont val="Arial"/>
        <family val="2"/>
      </rPr>
      <t>1</t>
    </r>
    <r>
      <rPr>
        <b/>
        <sz val="9"/>
        <color theme="1"/>
        <rFont val="Arial"/>
        <family val="2"/>
      </rPr>
      <t>Capture Efficiency and/or Control Efficiency Factor Notes:</t>
    </r>
  </si>
  <si>
    <r>
      <rPr>
        <vertAlign val="superscript"/>
        <sz val="9"/>
        <rFont val="Arial"/>
        <family val="2"/>
      </rPr>
      <t>2</t>
    </r>
    <r>
      <rPr>
        <sz val="9"/>
        <rFont val="Arial"/>
        <family val="2"/>
      </rPr>
      <t>Limits placed here will become enforceable permit conditions</t>
    </r>
  </si>
  <si>
    <r>
      <rPr>
        <vertAlign val="superscript"/>
        <sz val="9"/>
        <color theme="1"/>
        <rFont val="Arial"/>
        <family val="2"/>
      </rPr>
      <t>3</t>
    </r>
    <r>
      <rPr>
        <sz val="9"/>
        <color theme="1"/>
        <rFont val="Arial"/>
        <family val="2"/>
      </rPr>
      <t>Particulate Matter, PM10, and PM2.5 emission factors calculated using equation 1 from AP-42 Section 13.2.4</t>
    </r>
  </si>
  <si>
    <r>
      <rPr>
        <vertAlign val="superscript"/>
        <sz val="9"/>
        <color theme="1"/>
        <rFont val="Arial"/>
        <family val="2"/>
      </rPr>
      <t>4</t>
    </r>
    <r>
      <rPr>
        <sz val="9"/>
        <color theme="1"/>
        <rFont val="Arial"/>
        <family val="2"/>
      </rPr>
      <t>k-values obtained from the Aerodynamic Particle Size Multiplier (k) for Equation 1 table in AP-42 Section 13.2.4</t>
    </r>
  </si>
  <si>
    <t>EQUI []</t>
  </si>
  <si>
    <t>FUGI []</t>
  </si>
  <si>
    <t>1) Read through the instructions and information in the 'Instructions' tab. Use this form for any outdoor storage piles with material handling operations (AP-42 Section 13.2.4).</t>
  </si>
  <si>
    <t>5) If your equipment fits the description of this form but you are unable to use this spreadsheet to characterize its emissions, include your own emission calculations and an explanation of why this form was not used, either in the spreadsheet or in a cover letter to your application.</t>
  </si>
  <si>
    <r>
      <rPr>
        <sz val="11"/>
        <color theme="1"/>
        <rFont val="Calibri   "/>
      </rPr>
      <t>Air Quality Permit Program</t>
    </r>
    <r>
      <rPr>
        <i/>
        <sz val="10"/>
        <color theme="1"/>
        <rFont val="Arial"/>
        <family val="2"/>
      </rPr>
      <t xml:space="preserve">
</t>
    </r>
    <r>
      <rPr>
        <i/>
        <sz val="8"/>
        <color theme="1"/>
        <rFont val="Arial"/>
        <family val="2"/>
      </rPr>
      <t xml:space="preserve">Doc type: Permit Application
aq-f13-ecs04 •  1/7/25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</si>
</sst>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000"/>
  </numFmts>
  <fonts count="24">
    <font>
      <sz val="11"/>
      <color theme="1"/>
      <name val="Calibri"/>
      <family val="2"/>
      <scheme val="minor"/>
    </font>
    <font>
      <b/>
      <sz val="11"/>
      <color theme="1"/>
      <name val="Calibri"/>
      <family val="2"/>
      <scheme val="minor"/>
    </font>
    <font>
      <sz val="11"/>
      <color theme="1"/>
      <name val="Calibri"/>
      <family val="2"/>
      <scheme val="minor"/>
    </font>
    <font>
      <sz val="8"/>
      <name val="Calibri"/>
      <family val="2"/>
      <scheme val="minor"/>
    </font>
    <font>
      <b/>
      <sz val="11"/>
      <color rgb="FFFF0000"/>
      <name val="Calibri"/>
      <family val="2"/>
      <scheme val="minor"/>
    </font>
    <font>
      <b/>
      <sz val="22"/>
      <color theme="1"/>
      <name val="Calibri"/>
      <family val="2"/>
      <scheme val="minor"/>
    </font>
    <font>
      <sz val="20"/>
      <color theme="1"/>
      <name val="Calibri"/>
      <family val="2"/>
      <scheme val="minor"/>
    </font>
    <font>
      <i/>
      <sz val="10"/>
      <color theme="1"/>
      <name val="Arial"/>
      <family val="2"/>
    </font>
    <font>
      <b/>
      <sz val="14"/>
      <color theme="1"/>
      <name val="Calibri"/>
      <family val="2"/>
      <scheme val="minor"/>
    </font>
    <font>
      <sz val="10"/>
      <color theme="1"/>
      <name val="Arial"/>
      <family val="2"/>
    </font>
    <font>
      <sz val="10"/>
      <color theme="1"/>
      <name val="Calibri"/>
      <family val="2"/>
      <scheme val="minor"/>
    </font>
    <font>
      <u/>
      <sz val="11"/>
      <color theme="10"/>
      <name val="Calibri"/>
      <family val="2"/>
      <scheme val="minor"/>
    </font>
    <font>
      <i/>
      <sz val="8"/>
      <color theme="1"/>
      <name val="Arial"/>
      <family val="2"/>
    </font>
    <font>
      <sz val="9"/>
      <color theme="1"/>
      <name val="Arial"/>
      <family val="2"/>
    </font>
    <font>
      <sz val="9"/>
      <name val="Arial"/>
      <family val="2"/>
    </font>
    <font>
      <b/>
      <sz val="10"/>
      <color theme="1"/>
      <name val="Arial"/>
      <family val="2"/>
    </font>
    <font>
      <vertAlign val="superscript"/>
      <sz val="9"/>
      <color theme="1"/>
      <name val="Arial"/>
      <family val="2"/>
    </font>
    <font>
      <b/>
      <sz val="9"/>
      <color theme="1"/>
      <name val="Arial"/>
      <family val="2"/>
    </font>
    <font>
      <b/>
      <vertAlign val="superscript"/>
      <sz val="9"/>
      <color theme="1"/>
      <name val="Arial"/>
      <family val="2"/>
    </font>
    <font>
      <vertAlign val="superscript"/>
      <sz val="9"/>
      <name val="Arial"/>
      <family val="2"/>
    </font>
    <font>
      <b/>
      <sz val="9"/>
      <color rgb="FFFF0000"/>
      <name val="Arial"/>
      <family val="2"/>
    </font>
    <font>
      <sz val="9"/>
      <color rgb="FFFF0000"/>
      <name val="Arial"/>
      <family val="2"/>
    </font>
    <font>
      <u/>
      <sz val="10"/>
      <color theme="10"/>
      <name val="Arial"/>
      <family val="2"/>
    </font>
    <font>
      <sz val="11"/>
      <color theme="1"/>
      <name val="Calibri   "/>
    </font>
  </fonts>
  <fills count="5">
    <fill>
      <patternFill patternType="none"/>
    </fill>
    <fill>
      <patternFill patternType="gray125"/>
    </fill>
    <fill>
      <patternFill patternType="solid">
        <fgColor rgb="FFD1EAFF"/>
        <bgColor indexed="64"/>
      </patternFill>
    </fill>
    <fill>
      <patternFill patternType="solid">
        <fgColor rgb="FFFFFFCC"/>
        <bgColor indexed="64"/>
      </patternFill>
    </fill>
    <fill>
      <patternFill patternType="solid">
        <fgColor rgb="FFCCECFF"/>
        <bgColor indexed="64"/>
      </patternFill>
    </fill>
  </fills>
  <borders count="27">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style="thin">
        <color indexed="64"/>
      </top>
      <bottom/>
      <diagonal/>
    </border>
    <border>
      <left/>
      <right/>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medium">
        <color indexed="64"/>
      </left>
      <right style="thin">
        <color indexed="64"/>
      </right>
      <top style="thin">
        <color indexed="64"/>
      </top>
      <bottom/>
      <diagonal/>
    </border>
    <border>
      <left style="medium">
        <color indexed="64"/>
      </left>
      <right style="thin">
        <color auto="1"/>
      </right>
      <top/>
      <bottom/>
      <diagonal/>
    </border>
    <border>
      <left style="thin">
        <color auto="1"/>
      </left>
      <right style="thin">
        <color auto="1"/>
      </right>
      <top/>
      <bottom/>
      <diagonal/>
    </border>
    <border>
      <left style="medium">
        <color indexed="64"/>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s>
  <cellStyleXfs count="8">
    <xf numFmtId="0" fontId="0"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5" fillId="0" borderId="0" applyNumberFormat="0" applyFill="0" applyBorder="0" applyProtection="0">
      <alignment horizontal="right" vertical="center"/>
    </xf>
    <xf numFmtId="0" fontId="8" fillId="0" borderId="0" applyNumberFormat="0" applyFill="0" applyBorder="0" applyProtection="0">
      <alignment vertical="center"/>
    </xf>
    <xf numFmtId="0" fontId="10" fillId="0" borderId="0" applyNumberFormat="0" applyFill="0" applyBorder="0" applyProtection="0">
      <alignment vertical="center"/>
    </xf>
    <xf numFmtId="0" fontId="11" fillId="0" borderId="0" applyNumberFormat="0" applyFill="0" applyBorder="0" applyAlignment="0" applyProtection="0"/>
  </cellStyleXfs>
  <cellXfs count="109">
    <xf numFmtId="0" fontId="0" fillId="0" borderId="0" xfId="0"/>
    <xf numFmtId="0" fontId="2" fillId="0" borderId="0" xfId="3"/>
    <xf numFmtId="0" fontId="7" fillId="0" borderId="0" xfId="3" applyFont="1" applyAlignment="1">
      <alignment horizontal="right" vertical="center"/>
    </xf>
    <xf numFmtId="0" fontId="9" fillId="0" borderId="0" xfId="3" applyFont="1"/>
    <xf numFmtId="0" fontId="9" fillId="0" borderId="0" xfId="3" applyFont="1" applyAlignment="1">
      <alignment vertical="center"/>
    </xf>
    <xf numFmtId="0" fontId="2" fillId="0" borderId="0" xfId="3" applyAlignment="1">
      <alignment horizontal="center"/>
    </xf>
    <xf numFmtId="0" fontId="0" fillId="0" borderId="0" xfId="0" applyProtection="1">
      <protection locked="0"/>
    </xf>
    <xf numFmtId="0" fontId="9" fillId="0" borderId="0" xfId="3" applyFont="1" applyAlignment="1">
      <alignment wrapText="1"/>
    </xf>
    <xf numFmtId="0" fontId="0" fillId="0" borderId="0" xfId="0" applyAlignment="1">
      <alignment wrapText="1"/>
    </xf>
    <xf numFmtId="0" fontId="1" fillId="0" borderId="0" xfId="0" applyFont="1" applyProtection="1">
      <protection locked="0"/>
    </xf>
    <xf numFmtId="0" fontId="1" fillId="0" borderId="0" xfId="0" applyFont="1" applyFill="1" applyBorder="1" applyAlignment="1" applyProtection="1">
      <alignment horizontal="center" vertical="center"/>
      <protection locked="0"/>
    </xf>
    <xf numFmtId="0" fontId="4" fillId="0" borderId="0" xfId="0" applyFont="1" applyProtection="1">
      <protection locked="0"/>
    </xf>
    <xf numFmtId="0" fontId="4" fillId="0" borderId="0" xfId="0" quotePrefix="1" applyFont="1" applyProtection="1">
      <protection locked="0"/>
    </xf>
    <xf numFmtId="0" fontId="2" fillId="0" borderId="0" xfId="3" applyAlignment="1">
      <alignment horizontal="center"/>
    </xf>
    <xf numFmtId="0" fontId="14" fillId="0" borderId="0" xfId="6" applyFont="1" applyBorder="1" applyAlignment="1">
      <alignment horizontal="left" vertical="center"/>
    </xf>
    <xf numFmtId="0" fontId="14" fillId="0" borderId="0" xfId="6" applyFont="1" applyBorder="1" applyAlignment="1">
      <alignment horizontal="left" vertical="center" wrapText="1"/>
    </xf>
    <xf numFmtId="0" fontId="13" fillId="0" borderId="0" xfId="3" applyFont="1" applyAlignment="1">
      <alignment horizontal="center"/>
    </xf>
    <xf numFmtId="0" fontId="13" fillId="2" borderId="0" xfId="6" applyFont="1" applyFill="1" applyBorder="1">
      <alignment vertical="center"/>
    </xf>
    <xf numFmtId="0" fontId="13" fillId="3" borderId="0" xfId="6" applyFont="1" applyFill="1" applyBorder="1">
      <alignment vertical="center"/>
    </xf>
    <xf numFmtId="0" fontId="13" fillId="3" borderId="1" xfId="6" applyFont="1" applyFill="1" applyBorder="1" applyAlignment="1" applyProtection="1">
      <alignment horizontal="center" vertical="center"/>
      <protection locked="0"/>
    </xf>
    <xf numFmtId="0" fontId="13" fillId="4" borderId="1" xfId="6" applyFont="1" applyFill="1" applyBorder="1" applyAlignment="1" applyProtection="1">
      <alignment horizontal="center" vertical="center"/>
      <protection locked="0"/>
    </xf>
    <xf numFmtId="0" fontId="13" fillId="2" borderId="1" xfId="6" applyFont="1" applyFill="1" applyBorder="1" applyAlignment="1" applyProtection="1">
      <alignment horizontal="center" vertical="center"/>
      <protection locked="0"/>
    </xf>
    <xf numFmtId="164" fontId="13" fillId="0" borderId="1" xfId="0" applyNumberFormat="1" applyFont="1" applyBorder="1" applyAlignment="1" applyProtection="1">
      <alignment horizontal="center"/>
    </xf>
    <xf numFmtId="0" fontId="13" fillId="4" borderId="2" xfId="0" applyFont="1" applyFill="1" applyBorder="1" applyAlignment="1" applyProtection="1">
      <alignment horizontal="center"/>
      <protection locked="0"/>
    </xf>
    <xf numFmtId="9" fontId="13" fillId="4" borderId="1" xfId="2" applyFont="1" applyFill="1" applyBorder="1" applyAlignment="1" applyProtection="1">
      <alignment horizontal="center"/>
      <protection locked="0"/>
    </xf>
    <xf numFmtId="37" fontId="13" fillId="4" borderId="3" xfId="1" applyNumberFormat="1" applyFont="1" applyFill="1" applyBorder="1" applyAlignment="1" applyProtection="1">
      <alignment horizontal="center" vertical="center"/>
      <protection locked="0"/>
    </xf>
    <xf numFmtId="0" fontId="13" fillId="0" borderId="0" xfId="0" applyFont="1" applyProtection="1">
      <protection locked="0"/>
    </xf>
    <xf numFmtId="0" fontId="17" fillId="0" borderId="0" xfId="0" applyFont="1" applyProtection="1"/>
    <xf numFmtId="0" fontId="13" fillId="0" borderId="0" xfId="0" applyFont="1" applyBorder="1" applyProtection="1">
      <protection locked="0"/>
    </xf>
    <xf numFmtId="0" fontId="17" fillId="4" borderId="0" xfId="0" applyFont="1" applyFill="1" applyProtection="1">
      <protection locked="0"/>
    </xf>
    <xf numFmtId="0" fontId="14" fillId="0" borderId="0" xfId="0" applyFont="1" applyProtection="1"/>
    <xf numFmtId="0" fontId="17" fillId="0" borderId="0" xfId="0" applyFont="1" applyBorder="1" applyAlignment="1" applyProtection="1">
      <protection locked="0"/>
    </xf>
    <xf numFmtId="0" fontId="20" fillId="0" borderId="0" xfId="0" applyFont="1" applyFill="1" applyBorder="1" applyAlignment="1" applyProtection="1">
      <alignment horizontal="center" vertical="center" wrapText="1"/>
      <protection locked="0"/>
    </xf>
    <xf numFmtId="0" fontId="13" fillId="0" borderId="0" xfId="0" applyFont="1" applyBorder="1" applyAlignment="1" applyProtection="1">
      <alignment horizontal="left" vertical="center"/>
    </xf>
    <xf numFmtId="43" fontId="21" fillId="0" borderId="0" xfId="1" applyFont="1" applyProtection="1">
      <protection locked="0"/>
    </xf>
    <xf numFmtId="43" fontId="21" fillId="0" borderId="0" xfId="0" applyNumberFormat="1" applyFont="1" applyProtection="1">
      <protection locked="0"/>
    </xf>
    <xf numFmtId="0" fontId="13" fillId="0" borderId="0" xfId="0" applyFont="1" applyProtection="1"/>
    <xf numFmtId="0" fontId="17" fillId="0" borderId="0" xfId="0" applyFont="1" applyBorder="1" applyAlignment="1" applyProtection="1"/>
    <xf numFmtId="0" fontId="17" fillId="0" borderId="12" xfId="0" applyFont="1" applyBorder="1" applyAlignment="1" applyProtection="1">
      <alignment horizontal="center" vertical="center" wrapText="1"/>
    </xf>
    <xf numFmtId="0" fontId="17" fillId="0" borderId="13" xfId="0" applyFont="1" applyBorder="1" applyAlignment="1" applyProtection="1">
      <alignment horizontal="center" vertical="center" wrapText="1"/>
    </xf>
    <xf numFmtId="0" fontId="17" fillId="0" borderId="15" xfId="0" applyFont="1" applyBorder="1" applyAlignment="1" applyProtection="1">
      <alignment horizontal="center" vertical="center"/>
    </xf>
    <xf numFmtId="0" fontId="17" fillId="0" borderId="14" xfId="0" applyFont="1" applyBorder="1" applyAlignment="1" applyProtection="1">
      <alignment horizontal="center" vertical="center"/>
    </xf>
    <xf numFmtId="0" fontId="13" fillId="0" borderId="11" xfId="0" applyFont="1" applyFill="1" applyBorder="1" applyAlignment="1" applyProtection="1">
      <alignment horizontal="center" vertical="center"/>
    </xf>
    <xf numFmtId="0" fontId="13" fillId="0" borderId="12" xfId="0" applyFont="1" applyBorder="1" applyAlignment="1" applyProtection="1">
      <alignment horizontal="left" vertical="center"/>
    </xf>
    <xf numFmtId="2" fontId="13" fillId="0" borderId="12" xfId="0" applyNumberFormat="1" applyFont="1" applyBorder="1" applyAlignment="1" applyProtection="1">
      <alignment horizontal="center" vertical="center"/>
    </xf>
    <xf numFmtId="2" fontId="13" fillId="0" borderId="13" xfId="0" applyNumberFormat="1" applyFont="1" applyBorder="1" applyAlignment="1" applyProtection="1">
      <alignment horizontal="center" vertical="center"/>
    </xf>
    <xf numFmtId="0" fontId="13" fillId="0" borderId="4" xfId="0" applyFont="1" applyFill="1" applyBorder="1" applyAlignment="1" applyProtection="1">
      <alignment horizontal="center" vertical="center"/>
    </xf>
    <xf numFmtId="0" fontId="13" fillId="0" borderId="1" xfId="0" applyFont="1" applyBorder="1" applyAlignment="1" applyProtection="1">
      <alignment horizontal="left" vertical="center"/>
    </xf>
    <xf numFmtId="2" fontId="13" fillId="0" borderId="1" xfId="0" applyNumberFormat="1" applyFont="1" applyBorder="1" applyAlignment="1" applyProtection="1">
      <alignment horizontal="center" vertical="center"/>
    </xf>
    <xf numFmtId="2" fontId="13" fillId="0" borderId="5" xfId="0" applyNumberFormat="1" applyFont="1" applyBorder="1" applyAlignment="1" applyProtection="1">
      <alignment horizontal="center" vertical="center"/>
    </xf>
    <xf numFmtId="0" fontId="13" fillId="0" borderId="18" xfId="0" applyFont="1" applyFill="1" applyBorder="1" applyAlignment="1" applyProtection="1">
      <alignment horizontal="center" vertical="center"/>
    </xf>
    <xf numFmtId="0" fontId="13" fillId="0" borderId="15" xfId="0" applyFont="1" applyBorder="1" applyAlignment="1" applyProtection="1">
      <alignment horizontal="left" vertical="center"/>
    </xf>
    <xf numFmtId="2" fontId="13" fillId="0" borderId="15" xfId="0" applyNumberFormat="1" applyFont="1" applyBorder="1" applyAlignment="1" applyProtection="1">
      <alignment horizontal="center" vertical="center"/>
    </xf>
    <xf numFmtId="2" fontId="13" fillId="0" borderId="14" xfId="0" applyNumberFormat="1" applyFont="1" applyBorder="1" applyAlignment="1" applyProtection="1">
      <alignment horizontal="center" vertical="center"/>
    </xf>
    <xf numFmtId="0" fontId="13" fillId="0" borderId="6" xfId="0" applyFont="1" applyFill="1" applyBorder="1" applyAlignment="1" applyProtection="1">
      <alignment horizontal="center" vertical="center"/>
    </xf>
    <xf numFmtId="0" fontId="13" fillId="0" borderId="7" xfId="0" applyFont="1" applyBorder="1" applyAlignment="1" applyProtection="1">
      <alignment horizontal="left" vertical="center"/>
    </xf>
    <xf numFmtId="2" fontId="13" fillId="0" borderId="7" xfId="0" applyNumberFormat="1" applyFont="1" applyBorder="1" applyAlignment="1" applyProtection="1">
      <alignment horizontal="center" vertical="center"/>
    </xf>
    <xf numFmtId="2" fontId="13" fillId="0" borderId="8" xfId="0" applyNumberFormat="1" applyFont="1" applyBorder="1" applyAlignment="1" applyProtection="1">
      <alignment horizontal="center" vertical="center"/>
    </xf>
    <xf numFmtId="0" fontId="13" fillId="0" borderId="21" xfId="0" applyFont="1" applyFill="1" applyBorder="1" applyAlignment="1" applyProtection="1">
      <alignment horizontal="center" vertical="center"/>
    </xf>
    <xf numFmtId="0" fontId="13" fillId="0" borderId="22" xfId="0" applyFont="1" applyBorder="1" applyAlignment="1" applyProtection="1">
      <alignment horizontal="left" vertical="center"/>
    </xf>
    <xf numFmtId="2" fontId="13" fillId="0" borderId="22" xfId="0" applyNumberFormat="1" applyFont="1" applyBorder="1" applyAlignment="1" applyProtection="1">
      <alignment horizontal="center" vertical="center"/>
    </xf>
    <xf numFmtId="2" fontId="13" fillId="0" borderId="23" xfId="0" applyNumberFormat="1" applyFont="1" applyBorder="1" applyAlignment="1" applyProtection="1">
      <alignment horizontal="center" vertical="center"/>
    </xf>
    <xf numFmtId="0" fontId="13" fillId="0" borderId="0" xfId="0" applyFont="1" applyBorder="1" applyAlignment="1" applyProtection="1">
      <alignment horizontal="center" vertical="center"/>
    </xf>
    <xf numFmtId="0" fontId="17" fillId="0" borderId="0" xfId="0" applyFont="1" applyBorder="1" applyAlignment="1" applyProtection="1">
      <alignment horizontal="left" vertical="center"/>
    </xf>
    <xf numFmtId="0" fontId="13" fillId="0" borderId="0" xfId="0" applyFont="1" applyBorder="1" applyAlignment="1" applyProtection="1">
      <alignment horizontal="center" vertical="center"/>
      <protection locked="0"/>
    </xf>
    <xf numFmtId="0" fontId="13" fillId="0" borderId="24" xfId="0" applyFont="1" applyBorder="1" applyAlignment="1" applyProtection="1">
      <alignment horizontal="center" vertical="center"/>
    </xf>
    <xf numFmtId="0" fontId="13" fillId="0" borderId="25" xfId="0" applyFont="1" applyBorder="1" applyAlignment="1" applyProtection="1">
      <alignment horizontal="center" vertical="center"/>
    </xf>
    <xf numFmtId="0" fontId="13" fillId="4" borderId="0" xfId="0" applyFont="1" applyFill="1" applyProtection="1">
      <protection locked="0"/>
    </xf>
    <xf numFmtId="0" fontId="15" fillId="0" borderId="0" xfId="0" applyFont="1" applyProtection="1"/>
    <xf numFmtId="0" fontId="9" fillId="0" borderId="0" xfId="0" applyFont="1" applyProtection="1">
      <protection locked="0"/>
    </xf>
    <xf numFmtId="0" fontId="15" fillId="0" borderId="0" xfId="0" applyFont="1" applyProtection="1">
      <protection locked="0"/>
    </xf>
    <xf numFmtId="0" fontId="9" fillId="0" borderId="0" xfId="0" applyFont="1" applyAlignment="1" applyProtection="1">
      <alignment horizontal="left"/>
      <protection locked="0"/>
    </xf>
    <xf numFmtId="0" fontId="22" fillId="0" borderId="0" xfId="7" applyFont="1" applyProtection="1">
      <protection locked="0"/>
    </xf>
    <xf numFmtId="0" fontId="13" fillId="0" borderId="21" xfId="0" applyFont="1" applyBorder="1" applyAlignment="1" applyProtection="1">
      <alignment vertical="center" wrapText="1"/>
    </xf>
    <xf numFmtId="0" fontId="13" fillId="0" borderId="4" xfId="0" applyFont="1" applyBorder="1" applyAlignment="1" applyProtection="1">
      <alignment vertical="center" wrapText="1"/>
    </xf>
    <xf numFmtId="10" fontId="13" fillId="0" borderId="23" xfId="2" applyNumberFormat="1" applyFont="1" applyBorder="1" applyAlignment="1" applyProtection="1">
      <alignment horizontal="center" vertical="center"/>
    </xf>
    <xf numFmtId="10" fontId="13" fillId="0" borderId="5" xfId="2" applyNumberFormat="1" applyFont="1" applyBorder="1" applyAlignment="1" applyProtection="1">
      <alignment horizontal="center" vertical="center"/>
    </xf>
    <xf numFmtId="37" fontId="13" fillId="4" borderId="14" xfId="1" applyNumberFormat="1" applyFont="1" applyFill="1" applyBorder="1" applyAlignment="1" applyProtection="1">
      <alignment horizontal="center"/>
      <protection locked="0"/>
    </xf>
    <xf numFmtId="0" fontId="13" fillId="0" borderId="6" xfId="0" applyFont="1" applyBorder="1" applyAlignment="1" applyProtection="1">
      <alignment vertical="center" wrapText="1"/>
    </xf>
    <xf numFmtId="37" fontId="13" fillId="4" borderId="8" xfId="1" applyNumberFormat="1" applyFont="1" applyFill="1" applyBorder="1" applyAlignment="1" applyProtection="1">
      <alignment horizontal="center"/>
      <protection locked="0"/>
    </xf>
    <xf numFmtId="0" fontId="13" fillId="0" borderId="4" xfId="0" applyFont="1" applyBorder="1" applyProtection="1"/>
    <xf numFmtId="0" fontId="13" fillId="0" borderId="18" xfId="0" applyFont="1" applyBorder="1" applyProtection="1"/>
    <xf numFmtId="0" fontId="13" fillId="3" borderId="5" xfId="6" applyFont="1" applyFill="1" applyBorder="1" applyAlignment="1" applyProtection="1">
      <alignment horizontal="center" vertical="center"/>
      <protection locked="0"/>
    </xf>
    <xf numFmtId="0" fontId="13" fillId="2" borderId="5" xfId="6" applyFont="1" applyFill="1" applyBorder="1" applyAlignment="1" applyProtection="1">
      <alignment horizontal="center" vertical="center"/>
      <protection locked="0"/>
    </xf>
    <xf numFmtId="164" fontId="13" fillId="0" borderId="5" xfId="0" applyNumberFormat="1" applyFont="1" applyBorder="1" applyAlignment="1" applyProtection="1">
      <alignment horizontal="center"/>
    </xf>
    <xf numFmtId="0" fontId="13" fillId="4" borderId="5" xfId="0" applyFont="1" applyFill="1" applyBorder="1" applyAlignment="1" applyProtection="1">
      <alignment horizontal="center"/>
      <protection locked="0"/>
    </xf>
    <xf numFmtId="9" fontId="13" fillId="4" borderId="5" xfId="2" applyFont="1" applyFill="1" applyBorder="1" applyAlignment="1" applyProtection="1">
      <alignment horizontal="center"/>
      <protection locked="0"/>
    </xf>
    <xf numFmtId="37" fontId="13" fillId="4" borderId="14" xfId="1" applyNumberFormat="1" applyFont="1" applyFill="1" applyBorder="1" applyAlignment="1" applyProtection="1">
      <alignment horizontal="center" vertical="center"/>
      <protection locked="0"/>
    </xf>
    <xf numFmtId="0" fontId="8" fillId="0" borderId="11" xfId="0" applyFont="1" applyBorder="1" applyAlignment="1" applyProtection="1"/>
    <xf numFmtId="0" fontId="15" fillId="4" borderId="12" xfId="6" applyFont="1" applyFill="1" applyBorder="1" applyAlignment="1" applyProtection="1">
      <alignment horizontal="center" vertical="center"/>
      <protection locked="0"/>
    </xf>
    <xf numFmtId="0" fontId="15" fillId="4" borderId="13" xfId="6" applyFont="1" applyFill="1" applyBorder="1" applyAlignment="1" applyProtection="1">
      <alignment horizontal="center" vertical="center"/>
      <protection locked="0"/>
    </xf>
    <xf numFmtId="0" fontId="13" fillId="0" borderId="6" xfId="0" applyFont="1" applyBorder="1" applyProtection="1"/>
    <xf numFmtId="37" fontId="13" fillId="4" borderId="26" xfId="1" applyNumberFormat="1" applyFont="1" applyFill="1" applyBorder="1" applyAlignment="1" applyProtection="1">
      <alignment horizontal="center"/>
      <protection locked="0"/>
    </xf>
    <xf numFmtId="0" fontId="13" fillId="0" borderId="0" xfId="6" applyFont="1" applyBorder="1" applyAlignment="1">
      <alignment vertical="center" wrapText="1"/>
    </xf>
    <xf numFmtId="0" fontId="13" fillId="0" borderId="0" xfId="6" applyFont="1" applyBorder="1" applyAlignment="1">
      <alignment horizontal="left" vertical="center" wrapText="1"/>
    </xf>
    <xf numFmtId="0" fontId="14" fillId="0" borderId="0" xfId="6" applyFont="1" applyBorder="1" applyAlignment="1">
      <alignment horizontal="left" vertical="center" wrapText="1"/>
    </xf>
    <xf numFmtId="0" fontId="8" fillId="0" borderId="10" xfId="5" applyBorder="1" applyAlignment="1">
      <alignment horizontal="left" vertical="center"/>
    </xf>
    <xf numFmtId="0" fontId="13" fillId="0" borderId="0" xfId="3" applyFont="1" applyAlignment="1">
      <alignment horizontal="left" indent="2"/>
    </xf>
    <xf numFmtId="0" fontId="13" fillId="0" borderId="0" xfId="0" applyFont="1" applyAlignment="1">
      <alignment horizontal="left" wrapText="1" indent="2"/>
    </xf>
    <xf numFmtId="0" fontId="6" fillId="0" borderId="0" xfId="4" applyFont="1" applyAlignment="1">
      <alignment horizontal="right" vertical="center" wrapText="1"/>
    </xf>
    <xf numFmtId="0" fontId="13" fillId="0" borderId="0" xfId="3" applyFont="1" applyAlignment="1">
      <alignment horizontal="left" wrapText="1"/>
    </xf>
    <xf numFmtId="0" fontId="13" fillId="0" borderId="9" xfId="6" applyFont="1" applyBorder="1" applyAlignment="1">
      <alignment horizontal="left" vertical="center" wrapText="1"/>
    </xf>
    <xf numFmtId="0" fontId="7" fillId="0" borderId="0" xfId="3" applyFont="1" applyAlignment="1">
      <alignment horizontal="right" vertical="center" wrapText="1"/>
    </xf>
    <xf numFmtId="0" fontId="7" fillId="0" borderId="0" xfId="3" applyFont="1" applyAlignment="1">
      <alignment horizontal="right" vertical="center"/>
    </xf>
    <xf numFmtId="0" fontId="13" fillId="0" borderId="0" xfId="0" applyFont="1" applyAlignment="1">
      <alignment horizontal="left"/>
    </xf>
    <xf numFmtId="0" fontId="17" fillId="0" borderId="16" xfId="0" applyFont="1" applyBorder="1" applyAlignment="1" applyProtection="1">
      <alignment horizontal="center"/>
    </xf>
    <xf numFmtId="0" fontId="17" fillId="0" borderId="19" xfId="0" applyFont="1" applyBorder="1" applyAlignment="1" applyProtection="1">
      <alignment horizontal="center"/>
    </xf>
    <xf numFmtId="0" fontId="17" fillId="0" borderId="17" xfId="0" applyFont="1" applyBorder="1" applyAlignment="1" applyProtection="1">
      <alignment horizontal="left"/>
    </xf>
    <xf numFmtId="0" fontId="17" fillId="0" borderId="20" xfId="0" applyFont="1" applyBorder="1" applyAlignment="1" applyProtection="1">
      <alignment horizontal="left"/>
    </xf>
  </cellXfs>
  <cellStyles count="8">
    <cellStyle name="Comma" xfId="1" builtinId="3"/>
    <cellStyle name="Hyperlink" xfId="7" builtinId="8"/>
    <cellStyle name="Normal" xfId="0" builtinId="0"/>
    <cellStyle name="Normal 2" xfId="3" xr:uid="{B88457AC-21FA-429A-8AED-ABA86CC5E0D3}"/>
    <cellStyle name="PCA Body Text 2" xfId="6" xr:uid="{A8FFA1F4-544F-48A1-BA28-90F751761198}"/>
    <cellStyle name="PCA Heading 2 2" xfId="5" xr:uid="{466E69DC-4AB7-465D-969B-BC05F32B5119}"/>
    <cellStyle name="PCA Title 2" xfId="4" xr:uid="{8D7F1D8C-227A-4C81-8D6A-408E32E39627}"/>
    <cellStyle name="Percent" xfId="2" builtinId="5"/>
  </cellStyles>
  <dxfs count="0"/>
  <tableStyles count="0" defaultTableStyle="TableStyleMedium2" defaultPivotStyle="PivotStyleLight16"/>
  <colors>
    <mruColors>
      <color rgb="FFFF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190500</xdr:colOff>
      <xdr:row>0</xdr:row>
      <xdr:rowOff>95250</xdr:rowOff>
    </xdr:from>
    <xdr:to>
      <xdr:col>4</xdr:col>
      <xdr:colOff>438150</xdr:colOff>
      <xdr:row>2</xdr:row>
      <xdr:rowOff>47625</xdr:rowOff>
    </xdr:to>
    <xdr:pic>
      <xdr:nvPicPr>
        <xdr:cNvPr id="2" name="Picture 1" descr="Minnesota Pollution Control Agency (MPCA), 520 Lafayette Road North, St. Paul, MN 55155-4194" title="Image of MPCA logo with St. Paul office address">
          <a:extLst>
            <a:ext uri="{FF2B5EF4-FFF2-40B4-BE49-F238E27FC236}">
              <a16:creationId xmlns:a16="http://schemas.microsoft.com/office/drawing/2014/main" id="{4275ECDF-DFD2-456F-BD31-4A125B62295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0"/>
          <a:ext cx="2362200" cy="68580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ncei.noaa.gov/access/search/data-search/local-climatological-data?startDate=2022-01-03T00:00:00&amp;endDate=2022-01-05T23:59:59&amp;bbox=44.984,-93.133,44.904,-93.053&amp;pageNum=1&amp;dataTypes=HourlyWindSpee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397D8-368F-46B9-9353-24345E7BFBAF}">
  <sheetPr>
    <pageSetUpPr fitToPage="1"/>
  </sheetPr>
  <dimension ref="A1:O23"/>
  <sheetViews>
    <sheetView showGridLines="0" tabSelected="1" workbookViewId="0">
      <selection activeCell="B4" sqref="B4:O4"/>
    </sheetView>
  </sheetViews>
  <sheetFormatPr defaultRowHeight="15"/>
  <cols>
    <col min="1" max="1" width="3.42578125" customWidth="1"/>
    <col min="2" max="5" width="9.42578125" customWidth="1"/>
  </cols>
  <sheetData>
    <row r="1" spans="1:15" ht="33.75" customHeight="1">
      <c r="A1" s="1"/>
      <c r="B1" s="13"/>
      <c r="C1" s="13"/>
      <c r="D1" s="13"/>
      <c r="E1" s="13"/>
      <c r="F1" s="99" t="s">
        <v>65</v>
      </c>
      <c r="G1" s="99"/>
      <c r="H1" s="99"/>
      <c r="I1" s="99"/>
      <c r="J1" s="99"/>
      <c r="K1" s="99"/>
      <c r="L1" s="99"/>
      <c r="M1" s="99"/>
      <c r="N1" s="99"/>
      <c r="O1" s="99"/>
    </row>
    <row r="2" spans="1:15" ht="24" customHeight="1">
      <c r="A2" s="1"/>
      <c r="B2" s="13"/>
      <c r="C2" s="13"/>
      <c r="D2" s="13"/>
      <c r="E2" s="13"/>
      <c r="F2" s="13"/>
      <c r="G2" s="2"/>
      <c r="H2" s="102" t="s">
        <v>86</v>
      </c>
      <c r="I2" s="103"/>
      <c r="J2" s="103"/>
      <c r="K2" s="103"/>
      <c r="L2" s="103"/>
      <c r="M2" s="103"/>
      <c r="N2" s="103"/>
      <c r="O2" s="103"/>
    </row>
    <row r="3" spans="1:15" ht="20.25" customHeight="1">
      <c r="A3" s="1"/>
      <c r="B3" s="13"/>
      <c r="C3" s="13"/>
      <c r="D3" s="13"/>
      <c r="E3" s="13"/>
      <c r="F3" s="13"/>
      <c r="G3" s="2"/>
      <c r="H3" s="103"/>
      <c r="I3" s="103"/>
      <c r="J3" s="103"/>
      <c r="K3" s="103"/>
      <c r="L3" s="103"/>
      <c r="M3" s="103"/>
      <c r="N3" s="103"/>
      <c r="O3" s="103"/>
    </row>
    <row r="4" spans="1:15" ht="18.75">
      <c r="A4" s="1"/>
      <c r="B4" s="96" t="s">
        <v>31</v>
      </c>
      <c r="C4" s="96"/>
      <c r="D4" s="96"/>
      <c r="E4" s="96"/>
      <c r="F4" s="96"/>
      <c r="G4" s="96"/>
      <c r="H4" s="96"/>
      <c r="I4" s="96"/>
      <c r="J4" s="96"/>
      <c r="K4" s="96"/>
      <c r="L4" s="96"/>
      <c r="M4" s="96"/>
      <c r="N4" s="96"/>
      <c r="O4" s="96"/>
    </row>
    <row r="5" spans="1:15" ht="30.75" customHeight="1">
      <c r="A5" s="3"/>
      <c r="B5" s="101" t="s">
        <v>84</v>
      </c>
      <c r="C5" s="101"/>
      <c r="D5" s="101"/>
      <c r="E5" s="101"/>
      <c r="F5" s="101"/>
      <c r="G5" s="101"/>
      <c r="H5" s="101"/>
      <c r="I5" s="101"/>
      <c r="J5" s="101"/>
      <c r="K5" s="101"/>
      <c r="L5" s="101"/>
      <c r="M5" s="101"/>
      <c r="N5" s="101"/>
      <c r="O5" s="101"/>
    </row>
    <row r="6" spans="1:15">
      <c r="A6" s="3"/>
      <c r="B6" s="94" t="s">
        <v>42</v>
      </c>
      <c r="C6" s="94"/>
      <c r="D6" s="94"/>
      <c r="E6" s="94"/>
      <c r="F6" s="94"/>
      <c r="G6" s="94"/>
      <c r="H6" s="94"/>
      <c r="I6" s="94"/>
      <c r="J6" s="94"/>
      <c r="K6" s="94"/>
      <c r="L6" s="94"/>
      <c r="M6" s="94"/>
      <c r="N6" s="94"/>
      <c r="O6" s="94"/>
    </row>
    <row r="7" spans="1:15">
      <c r="A7" s="3"/>
      <c r="B7" s="97" t="s">
        <v>67</v>
      </c>
      <c r="C7" s="97"/>
      <c r="D7" s="97"/>
      <c r="E7" s="97"/>
      <c r="F7" s="97"/>
      <c r="G7" s="97"/>
      <c r="H7" s="97"/>
      <c r="I7" s="97"/>
      <c r="J7" s="97"/>
      <c r="K7" s="97"/>
      <c r="L7" s="97"/>
      <c r="M7" s="97"/>
      <c r="N7" s="97"/>
      <c r="O7" s="97"/>
    </row>
    <row r="8" spans="1:15" s="8" customFormat="1" ht="30.2" customHeight="1">
      <c r="A8" s="7"/>
      <c r="B8" s="98" t="s">
        <v>68</v>
      </c>
      <c r="C8" s="98"/>
      <c r="D8" s="98"/>
      <c r="E8" s="98"/>
      <c r="F8" s="98"/>
      <c r="G8" s="98"/>
      <c r="H8" s="98"/>
      <c r="I8" s="98"/>
      <c r="J8" s="98"/>
      <c r="K8" s="98"/>
      <c r="L8" s="98"/>
      <c r="M8" s="98"/>
      <c r="N8" s="98"/>
      <c r="O8" s="98"/>
    </row>
    <row r="9" spans="1:15">
      <c r="A9" s="4"/>
      <c r="B9" s="97" t="s">
        <v>44</v>
      </c>
      <c r="C9" s="97"/>
      <c r="D9" s="97"/>
      <c r="E9" s="97"/>
      <c r="F9" s="97"/>
      <c r="G9" s="97"/>
      <c r="H9" s="97"/>
      <c r="I9" s="97"/>
      <c r="J9" s="97"/>
      <c r="K9" s="97"/>
      <c r="L9" s="97"/>
      <c r="M9" s="97"/>
      <c r="N9" s="97"/>
      <c r="O9" s="97"/>
    </row>
    <row r="10" spans="1:15" ht="30.2" customHeight="1">
      <c r="A10" s="4"/>
      <c r="B10" s="98" t="s">
        <v>66</v>
      </c>
      <c r="C10" s="98"/>
      <c r="D10" s="98"/>
      <c r="E10" s="98"/>
      <c r="F10" s="98"/>
      <c r="G10" s="98"/>
      <c r="H10" s="98"/>
      <c r="I10" s="98"/>
      <c r="J10" s="98"/>
      <c r="K10" s="98"/>
      <c r="L10" s="98"/>
      <c r="M10" s="98"/>
      <c r="N10" s="98"/>
      <c r="O10" s="98"/>
    </row>
    <row r="11" spans="1:15" ht="15" customHeight="1">
      <c r="A11" s="3"/>
      <c r="B11" s="104" t="s">
        <v>46</v>
      </c>
      <c r="C11" s="104"/>
      <c r="D11" s="104"/>
      <c r="E11" s="104"/>
      <c r="F11" s="104"/>
      <c r="G11" s="104"/>
      <c r="H11" s="104"/>
      <c r="I11" s="104"/>
      <c r="J11" s="104"/>
      <c r="K11" s="104"/>
      <c r="L11" s="104"/>
      <c r="M11" s="104"/>
      <c r="N11" s="104"/>
      <c r="O11" s="104"/>
    </row>
    <row r="12" spans="1:15">
      <c r="A12" s="1"/>
      <c r="B12" s="14" t="s">
        <v>45</v>
      </c>
      <c r="C12" s="15"/>
      <c r="D12" s="15"/>
      <c r="E12" s="15"/>
      <c r="F12" s="15"/>
      <c r="G12" s="15"/>
      <c r="H12" s="15"/>
      <c r="I12" s="15"/>
      <c r="J12" s="15"/>
      <c r="K12" s="15"/>
      <c r="L12" s="15"/>
      <c r="M12" s="15"/>
      <c r="N12" s="15"/>
      <c r="O12" s="15"/>
    </row>
    <row r="13" spans="1:15">
      <c r="A13" s="1"/>
      <c r="B13" s="5"/>
      <c r="C13" s="5"/>
      <c r="D13" s="5"/>
      <c r="E13" s="5"/>
      <c r="F13" s="5"/>
      <c r="G13" s="5"/>
      <c r="H13" s="5"/>
      <c r="I13" s="5"/>
      <c r="J13" s="5"/>
      <c r="K13" s="5"/>
      <c r="L13" s="5"/>
      <c r="M13" s="5"/>
      <c r="N13" s="5"/>
      <c r="O13" s="5"/>
    </row>
    <row r="14" spans="1:15" ht="18.75">
      <c r="A14" s="1"/>
      <c r="B14" s="96" t="s">
        <v>32</v>
      </c>
      <c r="C14" s="96"/>
      <c r="D14" s="96"/>
      <c r="E14" s="96"/>
      <c r="F14" s="96"/>
      <c r="G14" s="96"/>
      <c r="H14" s="96"/>
      <c r="I14" s="96"/>
      <c r="J14" s="96"/>
      <c r="K14" s="96"/>
      <c r="L14" s="96"/>
      <c r="M14" s="96"/>
      <c r="N14" s="96"/>
      <c r="O14" s="96"/>
    </row>
    <row r="15" spans="1:15">
      <c r="A15" s="3"/>
      <c r="B15" s="101" t="s">
        <v>40</v>
      </c>
      <c r="C15" s="101"/>
      <c r="D15" s="101"/>
      <c r="E15" s="101"/>
      <c r="F15" s="101"/>
      <c r="G15" s="101"/>
      <c r="H15" s="101"/>
      <c r="I15" s="101"/>
      <c r="J15" s="101"/>
      <c r="K15" s="101"/>
      <c r="L15" s="101"/>
      <c r="M15" s="101"/>
      <c r="N15" s="101"/>
      <c r="O15" s="101"/>
    </row>
    <row r="16" spans="1:15">
      <c r="A16" s="3"/>
      <c r="B16" s="94" t="s">
        <v>43</v>
      </c>
      <c r="C16" s="94"/>
      <c r="D16" s="94"/>
      <c r="E16" s="94"/>
      <c r="F16" s="94"/>
      <c r="G16" s="94"/>
      <c r="H16" s="94"/>
      <c r="I16" s="94"/>
      <c r="J16" s="94"/>
      <c r="K16" s="94"/>
      <c r="L16" s="94"/>
      <c r="M16" s="94"/>
      <c r="N16" s="94"/>
      <c r="O16" s="94"/>
    </row>
    <row r="17" spans="1:15" ht="15" customHeight="1">
      <c r="A17" s="3"/>
      <c r="B17" s="95" t="s">
        <v>63</v>
      </c>
      <c r="C17" s="95"/>
      <c r="D17" s="95"/>
      <c r="E17" s="95"/>
      <c r="F17" s="95"/>
      <c r="G17" s="95"/>
      <c r="H17" s="95"/>
      <c r="I17" s="95"/>
      <c r="J17" s="95"/>
      <c r="K17" s="95"/>
      <c r="L17" s="95"/>
      <c r="M17" s="95"/>
      <c r="N17" s="95"/>
      <c r="O17" s="95"/>
    </row>
    <row r="18" spans="1:15" ht="15" customHeight="1">
      <c r="A18" s="3"/>
      <c r="B18" s="95" t="s">
        <v>58</v>
      </c>
      <c r="C18" s="95"/>
      <c r="D18" s="95"/>
      <c r="E18" s="95"/>
      <c r="F18" s="95"/>
      <c r="G18" s="95"/>
      <c r="H18" s="95"/>
      <c r="I18" s="95"/>
      <c r="J18" s="95"/>
      <c r="K18" s="95"/>
      <c r="L18" s="95"/>
      <c r="M18" s="95"/>
      <c r="N18" s="95"/>
      <c r="O18" s="95"/>
    </row>
    <row r="19" spans="1:15" ht="26.25" customHeight="1">
      <c r="A19" s="3"/>
      <c r="B19" s="100" t="s">
        <v>85</v>
      </c>
      <c r="C19" s="100"/>
      <c r="D19" s="100"/>
      <c r="E19" s="100"/>
      <c r="F19" s="100"/>
      <c r="G19" s="100"/>
      <c r="H19" s="100"/>
      <c r="I19" s="100"/>
      <c r="J19" s="100"/>
      <c r="K19" s="100"/>
      <c r="L19" s="100"/>
      <c r="M19" s="100"/>
      <c r="N19" s="100"/>
      <c r="O19" s="100"/>
    </row>
    <row r="20" spans="1:15">
      <c r="A20" s="1"/>
      <c r="B20" s="16"/>
      <c r="C20" s="16"/>
      <c r="D20" s="16"/>
      <c r="E20" s="16"/>
      <c r="F20" s="16"/>
      <c r="G20" s="16"/>
      <c r="H20" s="16"/>
      <c r="I20" s="16"/>
      <c r="J20" s="16"/>
      <c r="K20" s="16"/>
      <c r="L20" s="16"/>
      <c r="M20" s="16"/>
      <c r="N20" s="16"/>
      <c r="O20" s="16"/>
    </row>
    <row r="21" spans="1:15" ht="18.75">
      <c r="A21" s="1"/>
      <c r="B21" s="96" t="s">
        <v>33</v>
      </c>
      <c r="C21" s="96"/>
      <c r="D21" s="96"/>
      <c r="E21" s="96"/>
      <c r="F21" s="96"/>
      <c r="G21" s="96"/>
      <c r="H21" s="96"/>
      <c r="I21" s="96"/>
      <c r="J21" s="96"/>
      <c r="K21" s="96"/>
      <c r="L21" s="96"/>
      <c r="M21" s="96"/>
      <c r="N21" s="96"/>
      <c r="O21" s="96"/>
    </row>
    <row r="22" spans="1:15">
      <c r="A22" s="1"/>
      <c r="B22" s="17" t="s">
        <v>34</v>
      </c>
      <c r="C22" s="93" t="s">
        <v>35</v>
      </c>
      <c r="D22" s="93"/>
      <c r="E22" s="93"/>
      <c r="F22" s="93"/>
      <c r="G22" s="93"/>
      <c r="H22" s="93"/>
      <c r="I22" s="93"/>
      <c r="J22" s="93"/>
      <c r="K22" s="93"/>
      <c r="L22" s="93"/>
      <c r="M22" s="93"/>
      <c r="N22" s="93"/>
      <c r="O22" s="93"/>
    </row>
    <row r="23" spans="1:15">
      <c r="A23" s="1"/>
      <c r="B23" s="18" t="s">
        <v>36</v>
      </c>
      <c r="C23" s="93" t="s">
        <v>37</v>
      </c>
      <c r="D23" s="93"/>
      <c r="E23" s="93"/>
      <c r="F23" s="93"/>
      <c r="G23" s="93"/>
      <c r="H23" s="93"/>
      <c r="I23" s="93"/>
      <c r="J23" s="93"/>
      <c r="K23" s="93"/>
      <c r="L23" s="93"/>
      <c r="M23" s="93"/>
      <c r="N23" s="93"/>
      <c r="O23" s="93"/>
    </row>
  </sheetData>
  <mergeCells count="19">
    <mergeCell ref="B7:O7"/>
    <mergeCell ref="B8:O8"/>
    <mergeCell ref="B9:O9"/>
    <mergeCell ref="F1:O1"/>
    <mergeCell ref="B19:O19"/>
    <mergeCell ref="B15:O15"/>
    <mergeCell ref="H2:O3"/>
    <mergeCell ref="B4:O4"/>
    <mergeCell ref="B5:O5"/>
    <mergeCell ref="B6:O6"/>
    <mergeCell ref="B10:O10"/>
    <mergeCell ref="B11:O11"/>
    <mergeCell ref="B14:O14"/>
    <mergeCell ref="C23:O23"/>
    <mergeCell ref="B16:O16"/>
    <mergeCell ref="B17:O17"/>
    <mergeCell ref="B18:O18"/>
    <mergeCell ref="B21:O21"/>
    <mergeCell ref="C22:O22"/>
  </mergeCells>
  <pageMargins left="0.7" right="0.7" top="0.75" bottom="0.75" header="0.3" footer="0.3"/>
  <pageSetup scale="89" orientation="landscape" horizontalDpi="1200" verticalDpi="1200" r:id="rId1"/>
  <headerFooter>
    <oddFooter>&amp;L&amp;"Arial,Italic"&amp;8aq-f13-ecs04&amp;C&amp;"Arial,Italic"&amp;8•  www.pca.state.mn.us  •  Available in alternative formats  •  651-296-6300  •  800-657-3864  •  Use your preferred relay service&amp;R&amp;"Arial,Italic"&amp;8Page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A930F-58E0-4A61-BFA3-4258D594DA9C}">
  <sheetPr>
    <pageSetUpPr fitToPage="1"/>
  </sheetPr>
  <dimension ref="A1:M102"/>
  <sheetViews>
    <sheetView zoomScaleNormal="100" zoomScaleSheetLayoutView="50" workbookViewId="0">
      <selection activeCell="B3" sqref="B3"/>
    </sheetView>
  </sheetViews>
  <sheetFormatPr defaultColWidth="9.140625" defaultRowHeight="15"/>
  <cols>
    <col min="1" max="1" width="45.5703125" style="6" customWidth="1"/>
    <col min="2" max="2" width="23.140625" style="6" customWidth="1"/>
    <col min="3" max="11" width="16.5703125" style="6" customWidth="1"/>
    <col min="12" max="12" width="9.140625" style="6"/>
    <col min="13" max="13" width="47.42578125" style="6" bestFit="1" customWidth="1"/>
    <col min="14" max="14" width="22.42578125" style="6" customWidth="1"/>
    <col min="15" max="16384" width="9.140625" style="6"/>
  </cols>
  <sheetData>
    <row r="1" spans="1:11" ht="18.75">
      <c r="A1" s="88" t="s">
        <v>27</v>
      </c>
      <c r="B1" s="89" t="s">
        <v>82</v>
      </c>
      <c r="C1" s="89" t="s">
        <v>82</v>
      </c>
      <c r="D1" s="89" t="s">
        <v>82</v>
      </c>
      <c r="E1" s="89" t="s">
        <v>82</v>
      </c>
      <c r="F1" s="89" t="s">
        <v>82</v>
      </c>
      <c r="G1" s="89" t="s">
        <v>82</v>
      </c>
      <c r="H1" s="89" t="s">
        <v>83</v>
      </c>
      <c r="I1" s="89" t="s">
        <v>83</v>
      </c>
      <c r="J1" s="89" t="s">
        <v>83</v>
      </c>
      <c r="K1" s="90" t="s">
        <v>83</v>
      </c>
    </row>
    <row r="2" spans="1:11">
      <c r="A2" s="80" t="s">
        <v>57</v>
      </c>
      <c r="B2" s="19">
        <v>5.4000000000000006E-2</v>
      </c>
      <c r="C2" s="19">
        <v>5.4000000000000006E-2</v>
      </c>
      <c r="D2" s="19">
        <v>5.4000000000000006E-2</v>
      </c>
      <c r="E2" s="19">
        <v>5.4000000000000006E-2</v>
      </c>
      <c r="F2" s="19">
        <v>5.4000000000000006E-2</v>
      </c>
      <c r="G2" s="19">
        <v>5.4000000000000006E-2</v>
      </c>
      <c r="H2" s="19">
        <v>5.4000000000000006E-2</v>
      </c>
      <c r="I2" s="19">
        <v>5.4000000000000006E-2</v>
      </c>
      <c r="J2" s="19">
        <v>5.4000000000000006E-2</v>
      </c>
      <c r="K2" s="82">
        <v>5.4000000000000006E-2</v>
      </c>
    </row>
    <row r="3" spans="1:11">
      <c r="A3" s="80" t="s">
        <v>30</v>
      </c>
      <c r="B3" s="20"/>
      <c r="C3" s="21"/>
      <c r="D3" s="21"/>
      <c r="E3" s="21"/>
      <c r="F3" s="21"/>
      <c r="G3" s="21"/>
      <c r="H3" s="21"/>
      <c r="I3" s="21"/>
      <c r="J3" s="21"/>
      <c r="K3" s="83"/>
    </row>
    <row r="4" spans="1:11">
      <c r="A4" s="80" t="s">
        <v>69</v>
      </c>
      <c r="B4" s="22">
        <f>0.74*0.0032*(B$3/5)^1.3/(B$2/2)^1.4</f>
        <v>0</v>
      </c>
      <c r="C4" s="22">
        <f t="shared" ref="C4:K4" si="0">0.74*0.0032*(C$3/5)^1.3/(C$2/2)^1.4</f>
        <v>0</v>
      </c>
      <c r="D4" s="22">
        <f t="shared" si="0"/>
        <v>0</v>
      </c>
      <c r="E4" s="22">
        <f t="shared" si="0"/>
        <v>0</v>
      </c>
      <c r="F4" s="22">
        <f t="shared" si="0"/>
        <v>0</v>
      </c>
      <c r="G4" s="22">
        <f t="shared" si="0"/>
        <v>0</v>
      </c>
      <c r="H4" s="22">
        <f t="shared" si="0"/>
        <v>0</v>
      </c>
      <c r="I4" s="22">
        <f t="shared" si="0"/>
        <v>0</v>
      </c>
      <c r="J4" s="22">
        <f t="shared" si="0"/>
        <v>0</v>
      </c>
      <c r="K4" s="84">
        <f t="shared" si="0"/>
        <v>0</v>
      </c>
    </row>
    <row r="5" spans="1:11">
      <c r="A5" s="80" t="s">
        <v>70</v>
      </c>
      <c r="B5" s="22">
        <f>0.35*0.0032*(B$3/5)^1.3/(B$2/2)^1.4</f>
        <v>0</v>
      </c>
      <c r="C5" s="22">
        <f t="shared" ref="C5:K5" si="1">0.35*0.0032*(C$3/5)^1.3/(C$2/2)^1.4</f>
        <v>0</v>
      </c>
      <c r="D5" s="22">
        <f t="shared" si="1"/>
        <v>0</v>
      </c>
      <c r="E5" s="22">
        <f t="shared" si="1"/>
        <v>0</v>
      </c>
      <c r="F5" s="22">
        <f t="shared" si="1"/>
        <v>0</v>
      </c>
      <c r="G5" s="22">
        <f t="shared" si="1"/>
        <v>0</v>
      </c>
      <c r="H5" s="22">
        <f t="shared" si="1"/>
        <v>0</v>
      </c>
      <c r="I5" s="22">
        <f t="shared" si="1"/>
        <v>0</v>
      </c>
      <c r="J5" s="22">
        <f t="shared" si="1"/>
        <v>0</v>
      </c>
      <c r="K5" s="84">
        <f t="shared" si="1"/>
        <v>0</v>
      </c>
    </row>
    <row r="6" spans="1:11">
      <c r="A6" s="80" t="s">
        <v>71</v>
      </c>
      <c r="B6" s="22">
        <f t="shared" ref="B6:K6" si="2">0.053*0.0032*(B$3/5)^1.3/(B$2/2)^1.4</f>
        <v>0</v>
      </c>
      <c r="C6" s="22">
        <f t="shared" si="2"/>
        <v>0</v>
      </c>
      <c r="D6" s="22">
        <f t="shared" si="2"/>
        <v>0</v>
      </c>
      <c r="E6" s="22">
        <f t="shared" si="2"/>
        <v>0</v>
      </c>
      <c r="F6" s="22">
        <f t="shared" si="2"/>
        <v>0</v>
      </c>
      <c r="G6" s="22">
        <f t="shared" si="2"/>
        <v>0</v>
      </c>
      <c r="H6" s="22">
        <f t="shared" si="2"/>
        <v>0</v>
      </c>
      <c r="I6" s="22">
        <f t="shared" si="2"/>
        <v>0</v>
      </c>
      <c r="J6" s="22">
        <f t="shared" si="2"/>
        <v>0</v>
      </c>
      <c r="K6" s="84">
        <f t="shared" si="2"/>
        <v>0</v>
      </c>
    </row>
    <row r="7" spans="1:11">
      <c r="A7" s="80" t="s">
        <v>64</v>
      </c>
      <c r="B7" s="23"/>
      <c r="C7" s="23"/>
      <c r="D7" s="23"/>
      <c r="E7" s="23"/>
      <c r="F7" s="23"/>
      <c r="G7" s="23"/>
      <c r="H7" s="23"/>
      <c r="I7" s="23"/>
      <c r="J7" s="23"/>
      <c r="K7" s="85"/>
    </row>
    <row r="8" spans="1:11">
      <c r="A8" s="80" t="s">
        <v>72</v>
      </c>
      <c r="B8" s="24"/>
      <c r="C8" s="24"/>
      <c r="D8" s="24"/>
      <c r="E8" s="24"/>
      <c r="F8" s="24"/>
      <c r="G8" s="24"/>
      <c r="H8" s="24"/>
      <c r="I8" s="24"/>
      <c r="J8" s="24"/>
      <c r="K8" s="86"/>
    </row>
    <row r="9" spans="1:11">
      <c r="A9" s="80" t="s">
        <v>73</v>
      </c>
      <c r="B9" s="24"/>
      <c r="C9" s="24"/>
      <c r="D9" s="24"/>
      <c r="E9" s="24"/>
      <c r="F9" s="24"/>
      <c r="G9" s="24"/>
      <c r="H9" s="24"/>
      <c r="I9" s="24"/>
      <c r="J9" s="24"/>
      <c r="K9" s="86"/>
    </row>
    <row r="10" spans="1:11">
      <c r="A10" s="80" t="s">
        <v>74</v>
      </c>
      <c r="B10" s="24"/>
      <c r="C10" s="24"/>
      <c r="D10" s="24"/>
      <c r="E10" s="24"/>
      <c r="F10" s="24"/>
      <c r="G10" s="24"/>
      <c r="H10" s="24"/>
      <c r="I10" s="24"/>
      <c r="J10" s="24"/>
      <c r="K10" s="86"/>
    </row>
    <row r="11" spans="1:11">
      <c r="A11" s="80" t="s">
        <v>75</v>
      </c>
      <c r="B11" s="24"/>
      <c r="C11" s="24"/>
      <c r="D11" s="24"/>
      <c r="E11" s="24"/>
      <c r="F11" s="24"/>
      <c r="G11" s="24"/>
      <c r="H11" s="24"/>
      <c r="I11" s="24"/>
      <c r="J11" s="24"/>
      <c r="K11" s="86"/>
    </row>
    <row r="12" spans="1:11">
      <c r="A12" s="81" t="s">
        <v>76</v>
      </c>
      <c r="B12" s="25"/>
      <c r="C12" s="25"/>
      <c r="D12" s="25"/>
      <c r="E12" s="25"/>
      <c r="F12" s="25"/>
      <c r="G12" s="25"/>
      <c r="H12" s="25"/>
      <c r="I12" s="25"/>
      <c r="J12" s="25"/>
      <c r="K12" s="87"/>
    </row>
    <row r="13" spans="1:11" ht="15.75" thickBot="1">
      <c r="A13" s="91" t="s">
        <v>77</v>
      </c>
      <c r="B13" s="92"/>
      <c r="C13" s="92"/>
      <c r="D13" s="92"/>
      <c r="E13" s="92"/>
      <c r="F13" s="92"/>
      <c r="G13" s="92"/>
      <c r="H13" s="92"/>
      <c r="I13" s="92"/>
      <c r="J13" s="92"/>
      <c r="K13" s="79"/>
    </row>
    <row r="14" spans="1:11">
      <c r="A14" s="26"/>
      <c r="B14" s="27" t="s">
        <v>78</v>
      </c>
      <c r="C14" s="28"/>
      <c r="D14" s="28"/>
      <c r="E14" s="28"/>
      <c r="F14" s="28"/>
      <c r="G14" s="28"/>
      <c r="H14" s="28"/>
      <c r="I14" s="28"/>
      <c r="J14" s="28"/>
      <c r="K14" s="26"/>
    </row>
    <row r="15" spans="1:11">
      <c r="A15" s="26"/>
      <c r="B15" s="29"/>
      <c r="C15" s="28"/>
      <c r="D15" s="28"/>
      <c r="E15" s="28"/>
      <c r="F15" s="28"/>
      <c r="G15" s="28"/>
      <c r="H15" s="28"/>
      <c r="I15" s="28"/>
      <c r="J15" s="28"/>
      <c r="K15" s="26"/>
    </row>
    <row r="16" spans="1:11">
      <c r="A16" s="26"/>
      <c r="B16" s="29"/>
      <c r="C16" s="28"/>
      <c r="D16" s="28"/>
      <c r="E16" s="28"/>
      <c r="F16" s="28"/>
      <c r="G16" s="28"/>
      <c r="H16" s="28"/>
      <c r="I16" s="28"/>
      <c r="J16" s="28"/>
      <c r="K16" s="26"/>
    </row>
    <row r="17" spans="1:11">
      <c r="A17" s="26"/>
      <c r="B17" s="30" t="s">
        <v>79</v>
      </c>
      <c r="C17" s="28"/>
      <c r="D17" s="28"/>
      <c r="E17" s="28"/>
      <c r="F17" s="28"/>
      <c r="G17" s="31"/>
      <c r="H17" s="32"/>
      <c r="I17" s="32"/>
      <c r="J17" s="26"/>
      <c r="K17" s="26"/>
    </row>
    <row r="18" spans="1:11">
      <c r="A18" s="26"/>
      <c r="B18" s="33" t="s">
        <v>80</v>
      </c>
      <c r="C18" s="28"/>
      <c r="D18" s="28"/>
      <c r="E18" s="28"/>
      <c r="F18" s="28"/>
      <c r="G18" s="26"/>
      <c r="H18" s="34"/>
      <c r="I18" s="35"/>
      <c r="J18" s="26"/>
      <c r="K18" s="26"/>
    </row>
    <row r="19" spans="1:11">
      <c r="A19" s="26"/>
      <c r="B19" s="33" t="s">
        <v>81</v>
      </c>
      <c r="C19" s="28"/>
      <c r="D19" s="28"/>
      <c r="E19" s="28"/>
      <c r="F19" s="28"/>
      <c r="G19" s="26"/>
      <c r="H19" s="34"/>
      <c r="I19" s="35"/>
      <c r="J19" s="26"/>
      <c r="K19" s="26"/>
    </row>
    <row r="20" spans="1:11" ht="15.75" thickBot="1">
      <c r="A20" s="68" t="s">
        <v>29</v>
      </c>
      <c r="B20" s="36"/>
      <c r="C20" s="37"/>
      <c r="D20" s="37"/>
      <c r="E20" s="37"/>
      <c r="F20" s="37"/>
      <c r="H20" s="10"/>
      <c r="I20" s="10"/>
      <c r="J20" s="10"/>
    </row>
    <row r="21" spans="1:11" ht="24">
      <c r="A21" s="105" t="s">
        <v>28</v>
      </c>
      <c r="B21" s="107" t="s">
        <v>17</v>
      </c>
      <c r="C21" s="38" t="s">
        <v>18</v>
      </c>
      <c r="D21" s="38" t="s">
        <v>20</v>
      </c>
      <c r="E21" s="38" t="s">
        <v>19</v>
      </c>
      <c r="F21" s="39" t="s">
        <v>21</v>
      </c>
    </row>
    <row r="22" spans="1:11" ht="15.75" thickBot="1">
      <c r="A22" s="106"/>
      <c r="B22" s="108"/>
      <c r="C22" s="40" t="s">
        <v>22</v>
      </c>
      <c r="D22" s="40" t="s">
        <v>22</v>
      </c>
      <c r="E22" s="40" t="s">
        <v>23</v>
      </c>
      <c r="F22" s="41" t="s">
        <v>23</v>
      </c>
      <c r="G22" s="11"/>
    </row>
    <row r="23" spans="1:11">
      <c r="A23" s="42" t="str">
        <f>'Material Handling'!$B$1</f>
        <v>EQUI []</v>
      </c>
      <c r="B23" s="43" t="s">
        <v>24</v>
      </c>
      <c r="C23" s="44" cm="1">
        <f t="array" ref="C23">_xlfn.XLOOKUP(A23,'Material Handling'!$B$1:$K$1,B$4:K$4,"")*_xlfn.XLOOKUP(A23,'Material Handling'!$B$1:$K$1,B$7:K$7,"")</f>
        <v>0</v>
      </c>
      <c r="D23" s="44" cm="1">
        <f t="array" ref="D23">(_xlfn.XLOOKUP(A23,'Material Handling'!$B$1:$K$1,B$8:K$8,"")*(1-_xlfn.XLOOKUP(A23,'Material Handling'!$B$1:$K$1,B$9:K$9))+(1-_xlfn.XLOOKUP(A23,'Material Handling'!$B$1:$K$1,B$8:K$8)))*$C23</f>
        <v>0</v>
      </c>
      <c r="E23" s="44">
        <f t="shared" ref="E23:E52" si="3">C23*8760/2000</f>
        <v>0</v>
      </c>
      <c r="F23" s="45" cm="1">
        <f t="array" ref="F23">IF(AND(_xlfn.XLOOKUP(A23,'Material Handling'!$B$1:$K$1,B$12:K$12,"")&gt;0,_xlfn.XLOOKUP(A23,'Material Handling'!$B$1:$K$1,B$13:K$13,"")&gt;0),MIN(D23*8760/2000,_xlfn.XLOOKUP(A23,'Material Handling'!$B$1:$K$1,B$12:K$12)*_xlfn.XLOOKUP(A23,'Material Handling'!$B$1:$K$1,B$4:K$4)/2000*365,_xlfn.XLOOKUP(A23,'Material Handling'!$B$1:$K$1,B$4:K$4)*_xlfn.XLOOKUP(A23,'Material Handling'!$B$1:$K$1,B$13:K$13)/2000),IF(_xlfn.XLOOKUP(A23,'Material Handling'!$B$1:$K$1,B$12:K$12,"")&gt;0,MIN(D23*8760/2000,_xlfn.XLOOKUP(A23,'Material Handling'!$B$1:$K$1,B$12:K$12)*_xlfn.XLOOKUP(A23,'Material Handling'!$B$1:$K$1,B$4:K$4)/2000*365),IF(_xlfn.XLOOKUP(A23,'Material Handling'!$B$1:$K$1,B$13:K$13,"")&gt;0,MIN(D23*8760/2000,_xlfn.XLOOKUP(A23,'Material Handling'!$B$1:$K$1,B$4:K$4)*_xlfn.XLOOKUP(A23,'Material Handling'!$B$1:$K$1,B$13:K$13)/2000),D23*8760/2000)))</f>
        <v>0</v>
      </c>
    </row>
    <row r="24" spans="1:11">
      <c r="A24" s="46" t="str">
        <f>A23</f>
        <v>EQUI []</v>
      </c>
      <c r="B24" s="47" t="s">
        <v>25</v>
      </c>
      <c r="C24" s="48" cm="1">
        <f t="array" ref="C24">_xlfn.XLOOKUP(A24,'Material Handling'!$B$1:$K$1,B$5:K$5,"")*_xlfn.XLOOKUP(A24,'Material Handling'!$B$1:$K$1,B$7:K$7,"")</f>
        <v>0</v>
      </c>
      <c r="D24" s="48" cm="1">
        <f t="array" ref="D24">(_xlfn.XLOOKUP(A24,'Material Handling'!$B$1:$K$1,B$8:K$8,"")*(1-_xlfn.XLOOKUP(A24,'Material Handling'!$B$1:$K$1,B$10:K$10))+(1-_xlfn.XLOOKUP(A24,'Material Handling'!$B$1:$K$1,B$8:K$8)))*$C24</f>
        <v>0</v>
      </c>
      <c r="E24" s="48">
        <f t="shared" si="3"/>
        <v>0</v>
      </c>
      <c r="F24" s="49" cm="1">
        <f t="array" ref="F24">IF(AND(_xlfn.XLOOKUP(A24,'Material Handling'!$B$1:$K$1,B$12:K$12,"")&gt;0,_xlfn.XLOOKUP(A24,'Material Handling'!$B$1:$K$1,B$13:K$13,"")&gt;0),MIN(D24*8760/2000,_xlfn.XLOOKUP(A24,'Material Handling'!$B$1:$K$1,B$12:K$12)*_xlfn.XLOOKUP(A24,'Material Handling'!$B$1:$K$1,B$5:K$5)/2000*365,_xlfn.XLOOKUP(A24,'Material Handling'!$B$1:$K$1,B$5:K$5)*_xlfn.XLOOKUP(A24,'Material Handling'!$B$1:$K$1,B$13:K$13)/2000),IF(_xlfn.XLOOKUP(A24,'Material Handling'!$B$1:$K$1,B$12:K$12,"")&gt;0,MIN(D24*8760/2000,_xlfn.XLOOKUP(A24,'Material Handling'!$B$1:$K$1,B$12:K$12)*_xlfn.XLOOKUP(A24,'Material Handling'!$B$1:$K$1,B$5:K$5)/2000*365),IF(_xlfn.XLOOKUP(A24,'Material Handling'!$B$1:$K$1,B$13:K$13,"")&gt;0,MIN(D24*8760/2000,_xlfn.XLOOKUP(A24,'Material Handling'!$B$1:$K$1,B$5:K$5)*_xlfn.XLOOKUP(A24,'Material Handling'!$B$1:$K$1,B$13:K$13)/2000),D24*8760/2000)))</f>
        <v>0</v>
      </c>
    </row>
    <row r="25" spans="1:11" ht="15.75" thickBot="1">
      <c r="A25" s="50" t="str">
        <f>A23</f>
        <v>EQUI []</v>
      </c>
      <c r="B25" s="51" t="s">
        <v>26</v>
      </c>
      <c r="C25" s="52" cm="1">
        <f t="array" ref="C25">_xlfn.XLOOKUP(A25,'Material Handling'!$B$1:$K$1,B$6:K$6,"")*_xlfn.XLOOKUP(A25,'Material Handling'!$B$1:$K$1,B$7:K$7,"")</f>
        <v>0</v>
      </c>
      <c r="D25" s="52" cm="1">
        <f t="array" ref="D25">(_xlfn.XLOOKUP(A25,'Material Handling'!$B$1:$K$1,B$8:K$8,"")*(1-_xlfn.XLOOKUP(A25,'Material Handling'!$B$1:$K$1,B$11:K$11))+(1-_xlfn.XLOOKUP(A25,'Material Handling'!$B$1:$K$1,B$8:K$8)))*$C25</f>
        <v>0</v>
      </c>
      <c r="E25" s="52">
        <f t="shared" si="3"/>
        <v>0</v>
      </c>
      <c r="F25" s="53" cm="1">
        <f t="array" ref="F25">IF(AND(_xlfn.XLOOKUP(A25,'Material Handling'!$B$1:$K$1,B$12:K$12,"")&gt;0,_xlfn.XLOOKUP(A25,'Material Handling'!$B$1:$K$1,B$13:K$13,"")&gt;0),MIN(D25*8760/2000,_xlfn.XLOOKUP(A25,'Material Handling'!$B$1:$K$1,B$12:K$12)*_xlfn.XLOOKUP(A25,'Material Handling'!$B$1:$K$1,B$6:K$6)/2000*365,_xlfn.XLOOKUP(A25,'Material Handling'!$B$1:$K$1,B$6:K$6)*_xlfn.XLOOKUP(A25,'Material Handling'!$B$1:$K$1,B$13:K$13)/2000),IF(_xlfn.XLOOKUP(A25,'Material Handling'!$B$1:$K$1,B$12:K$12,"")&gt;0,MIN(D25*8760/2000,_xlfn.XLOOKUP(A25,'Material Handling'!$B$1:$K$1,B$12:K$12)*_xlfn.XLOOKUP(A25,'Material Handling'!$B$1:$K$1,B$6:K$6)/2000*365),IF(_xlfn.XLOOKUP(A25,'Material Handling'!$B$1:$K$1,B$13:K$13,"")&gt;0,MIN(D25*8760/2000,_xlfn.XLOOKUP(A25,'Material Handling'!$B$1:$K$1,B$6:K$6)*_xlfn.XLOOKUP(A25,'Material Handling'!$B$1:$K$1,B$13:K$13)/2000),D25*8760/2000)))</f>
        <v>0</v>
      </c>
    </row>
    <row r="26" spans="1:11">
      <c r="A26" s="42" t="str">
        <f>'Material Handling'!$C$1</f>
        <v>EQUI []</v>
      </c>
      <c r="B26" s="43" t="s">
        <v>24</v>
      </c>
      <c r="C26" s="44" cm="1">
        <f t="array" ref="C26">_xlfn.XLOOKUP(A26,'Material Handling'!$B$1:$K$1,B$4:K$4,"")*_xlfn.XLOOKUP(A26,'Material Handling'!$B$1:$K$1,B$7:K$7,"")</f>
        <v>0</v>
      </c>
      <c r="D26" s="44" cm="1">
        <f t="array" ref="D26">(_xlfn.XLOOKUP(A26,'Material Handling'!$B$1:$K$1,B$8:K$8,"")*(1-_xlfn.XLOOKUP(A26,'Material Handling'!$B$1:$K$1,B$9:K$9))+(1-_xlfn.XLOOKUP(A26,'Material Handling'!$B$1:$K$1,B$8:K$8)))*$C26</f>
        <v>0</v>
      </c>
      <c r="E26" s="44">
        <f t="shared" si="3"/>
        <v>0</v>
      </c>
      <c r="F26" s="45" cm="1">
        <f t="array" ref="F26">IF(AND(_xlfn.XLOOKUP(A26,'Material Handling'!$B$1:$K$1,B$12:K$12,"")&gt;0,_xlfn.XLOOKUP(A26,'Material Handling'!$B$1:$K$1,B$13:K$13,"")&gt;0),MIN(D26*8760/2000,_xlfn.XLOOKUP(A26,'Material Handling'!$B$1:$K$1,B$12:K$12)*_xlfn.XLOOKUP(A26,'Material Handling'!$B$1:$K$1,B$4:K$4)/2000*365,_xlfn.XLOOKUP(A26,'Material Handling'!$B$1:$K$1,B$4:K$4)*_xlfn.XLOOKUP(A26,'Material Handling'!$B$1:$K$1,B$13:K$13)/2000),IF(_xlfn.XLOOKUP(A26,'Material Handling'!$B$1:$K$1,B$12:K$12,"")&gt;0,MIN(D26*8760/2000,_xlfn.XLOOKUP(A26,'Material Handling'!$B$1:$K$1,B$12:K$12)*_xlfn.XLOOKUP(A26,'Material Handling'!$B$1:$K$1,B$4:K$4)/2000*365),IF(_xlfn.XLOOKUP(A26,'Material Handling'!$B$1:$K$1,B$13:K$13,"")&gt;0,MIN(D26*8760/2000,_xlfn.XLOOKUP(A26,'Material Handling'!$B$1:$K$1,B$4:K$4)*_xlfn.XLOOKUP(A26,'Material Handling'!$B$1:$K$1,B$13:K$13)/2000),D26*8760/2000)))</f>
        <v>0</v>
      </c>
    </row>
    <row r="27" spans="1:11">
      <c r="A27" s="46" t="str">
        <f>A26</f>
        <v>EQUI []</v>
      </c>
      <c r="B27" s="47" t="s">
        <v>25</v>
      </c>
      <c r="C27" s="48" cm="1">
        <f t="array" ref="C27">_xlfn.XLOOKUP(A27,'Material Handling'!$B$1:$K$1,B$5:K$5,"")*_xlfn.XLOOKUP(A27,'Material Handling'!$B$1:$K$1,B$7:K$7,"")</f>
        <v>0</v>
      </c>
      <c r="D27" s="48" cm="1">
        <f t="array" ref="D27">(_xlfn.XLOOKUP(A27,'Material Handling'!$B$1:$K$1,B$8:K$8,"")*(1-_xlfn.XLOOKUP(A27,'Material Handling'!$B$1:$K$1,B$10:K$10))+(1-_xlfn.XLOOKUP(A27,'Material Handling'!$B$1:$K$1,B$8:K$8)))*$C27</f>
        <v>0</v>
      </c>
      <c r="E27" s="48">
        <f t="shared" si="3"/>
        <v>0</v>
      </c>
      <c r="F27" s="49" cm="1">
        <f t="array" ref="F27">IF(AND(_xlfn.XLOOKUP(A27,'Material Handling'!$B$1:$K$1,B$12:K$12,"")&gt;0,_xlfn.XLOOKUP(A27,'Material Handling'!$B$1:$K$1,B$13:K$13,"")&gt;0),MIN(D27*8760/2000,_xlfn.XLOOKUP(A27,'Material Handling'!$B$1:$K$1,B$12:K$12)*_xlfn.XLOOKUP(A27,'Material Handling'!$B$1:$K$1,B$5:K$5)/2000*365,_xlfn.XLOOKUP(A27,'Material Handling'!$B$1:$K$1,B$5:K$5)*_xlfn.XLOOKUP(A27,'Material Handling'!$B$1:$K$1,B$13:K$13)/2000),IF(_xlfn.XLOOKUP(A27,'Material Handling'!$B$1:$K$1,B$12:K$12,"")&gt;0,MIN(D27*8760/2000,_xlfn.XLOOKUP(A27,'Material Handling'!$B$1:$K$1,B$12:K$12)*_xlfn.XLOOKUP(A27,'Material Handling'!$B$1:$K$1,B$5:K$5)/2000*365),IF(_xlfn.XLOOKUP(A27,'Material Handling'!$B$1:$K$1,B$13:K$13,"")&gt;0,MIN(D27*8760/2000,_xlfn.XLOOKUP(A27,'Material Handling'!$B$1:$K$1,B$5:K$5)*_xlfn.XLOOKUP(A27,'Material Handling'!$B$1:$K$1,B$13:K$13)/2000),D27*8760/2000)))</f>
        <v>0</v>
      </c>
    </row>
    <row r="28" spans="1:11" ht="15.75" thickBot="1">
      <c r="A28" s="50" t="str">
        <f>A26</f>
        <v>EQUI []</v>
      </c>
      <c r="B28" s="51" t="s">
        <v>26</v>
      </c>
      <c r="C28" s="52" cm="1">
        <f t="array" ref="C28">_xlfn.XLOOKUP(A28,'Material Handling'!$B$1:$K$1,B$6:K$6,"")*_xlfn.XLOOKUP(A28,'Material Handling'!$B$1:$K$1,B$7:K$7,"")</f>
        <v>0</v>
      </c>
      <c r="D28" s="52" cm="1">
        <f t="array" ref="D28">(_xlfn.XLOOKUP(A28,'Material Handling'!$B$1:$K$1,B$8:K$8,"")*(1-_xlfn.XLOOKUP(A28,'Material Handling'!$B$1:$K$1,B$11:K$11))+(1-_xlfn.XLOOKUP(A28,'Material Handling'!$B$1:$K$1,B$8:K$8)))*$C28</f>
        <v>0</v>
      </c>
      <c r="E28" s="52">
        <f t="shared" si="3"/>
        <v>0</v>
      </c>
      <c r="F28" s="53" cm="1">
        <f t="array" ref="F28">IF(AND(_xlfn.XLOOKUP(A28,'Material Handling'!$B$1:$K$1,B$12:K$12,"")&gt;0,_xlfn.XLOOKUP(A28,'Material Handling'!$B$1:$K$1,B$13:K$13,"")&gt;0),MIN(D28*8760/2000,_xlfn.XLOOKUP(A28,'Material Handling'!$B$1:$K$1,B$12:K$12)*_xlfn.XLOOKUP(A28,'Material Handling'!$B$1:$K$1,B$6:K$6)/2000*365,_xlfn.XLOOKUP(A28,'Material Handling'!$B$1:$K$1,B$6:K$6)*_xlfn.XLOOKUP(A28,'Material Handling'!$B$1:$K$1,B$13:K$13)/2000),IF(_xlfn.XLOOKUP(A28,'Material Handling'!$B$1:$K$1,B$12:K$12,"")&gt;0,MIN(D28*8760/2000,_xlfn.XLOOKUP(A28,'Material Handling'!$B$1:$K$1,B$12:K$12)*_xlfn.XLOOKUP(A28,'Material Handling'!$B$1:$K$1,B$6:K$6)/2000*365),IF(_xlfn.XLOOKUP(A28,'Material Handling'!$B$1:$K$1,B$13:K$13,"")&gt;0,MIN(D28*8760/2000,_xlfn.XLOOKUP(A28,'Material Handling'!$B$1:$K$1,B$6:K$6)*_xlfn.XLOOKUP(A28,'Material Handling'!$B$1:$K$1,B$13:K$13)/2000),D28*8760/2000)))</f>
        <v>0</v>
      </c>
    </row>
    <row r="29" spans="1:11">
      <c r="A29" s="42" t="str">
        <f>'Material Handling'!$D$1</f>
        <v>EQUI []</v>
      </c>
      <c r="B29" s="43" t="s">
        <v>24</v>
      </c>
      <c r="C29" s="44" cm="1">
        <f t="array" ref="C29">_xlfn.XLOOKUP(A29,'Material Handling'!$B$1:$K$1,B$4:K$4,"")*_xlfn.XLOOKUP(A29,'Material Handling'!$B$1:$K$1,B$7:K$7,"")</f>
        <v>0</v>
      </c>
      <c r="D29" s="44" cm="1">
        <f t="array" ref="D29">(_xlfn.XLOOKUP(A29,'Material Handling'!$B$1:$K$1,B$8:K$8,"")*(1-_xlfn.XLOOKUP(A29,'Material Handling'!$B$1:$K$1,B$9:K$9))+(1-_xlfn.XLOOKUP(A29,'Material Handling'!$B$1:$K$1,B$8:K$8)))*$C29</f>
        <v>0</v>
      </c>
      <c r="E29" s="44">
        <f t="shared" si="3"/>
        <v>0</v>
      </c>
      <c r="F29" s="45" cm="1">
        <f t="array" ref="F29">IF(AND(_xlfn.XLOOKUP(A29,'Material Handling'!$B$1:$K$1,B$12:K$12,"")&gt;0,_xlfn.XLOOKUP(A29,'Material Handling'!$B$1:$K$1,B$13:K$13,"")&gt;0),MIN(D29*8760/2000,_xlfn.XLOOKUP(A29,'Material Handling'!$B$1:$K$1,B$12:K$12)*_xlfn.XLOOKUP(A29,'Material Handling'!$B$1:$K$1,B$4:K$4)/2000*365,_xlfn.XLOOKUP(A29,'Material Handling'!$B$1:$K$1,B$4:K$4)*_xlfn.XLOOKUP(A29,'Material Handling'!$B$1:$K$1,B$13:K$13)/2000),IF(_xlfn.XLOOKUP(A29,'Material Handling'!$B$1:$K$1,B$12:K$12,"")&gt;0,MIN(D29*8760/2000,_xlfn.XLOOKUP(A29,'Material Handling'!$B$1:$K$1,B$12:K$12)*_xlfn.XLOOKUP(A29,'Material Handling'!$B$1:$K$1,B$4:K$4)/2000*365),IF(_xlfn.XLOOKUP(A29,'Material Handling'!$B$1:$K$1,B$13:K$13,"")&gt;0,MIN(D29*8760/2000,_xlfn.XLOOKUP(A29,'Material Handling'!$B$1:$K$1,B$4:K$4)*_xlfn.XLOOKUP(A29,'Material Handling'!$B$1:$K$1,B$13:K$13)/2000),D29*8760/2000)))</f>
        <v>0</v>
      </c>
    </row>
    <row r="30" spans="1:11">
      <c r="A30" s="46" t="str">
        <f>A29</f>
        <v>EQUI []</v>
      </c>
      <c r="B30" s="47" t="s">
        <v>25</v>
      </c>
      <c r="C30" s="48" cm="1">
        <f t="array" ref="C30">_xlfn.XLOOKUP(A30,'Material Handling'!$B$1:$K$1,B$5:K$5,"")*_xlfn.XLOOKUP(A30,'Material Handling'!$B$1:$K$1,B$7:K$7,"")</f>
        <v>0</v>
      </c>
      <c r="D30" s="48" cm="1">
        <f t="array" ref="D30">(_xlfn.XLOOKUP(A30,'Material Handling'!$B$1:$K$1,B$8:K$8,"")*(1-_xlfn.XLOOKUP(A30,'Material Handling'!$B$1:$K$1,B$10:K$10))+(1-_xlfn.XLOOKUP(A30,'Material Handling'!$B$1:$K$1,B$8:K$8)))*$C30</f>
        <v>0</v>
      </c>
      <c r="E30" s="48">
        <f t="shared" si="3"/>
        <v>0</v>
      </c>
      <c r="F30" s="49" cm="1">
        <f t="array" ref="F30">IF(AND(_xlfn.XLOOKUP(A30,'Material Handling'!$B$1:$K$1,B$12:K$12,"")&gt;0,_xlfn.XLOOKUP(A30,'Material Handling'!$B$1:$K$1,B$13:K$13,"")&gt;0),MIN(D30*8760/2000,_xlfn.XLOOKUP(A30,'Material Handling'!$B$1:$K$1,B$12:K$12)*_xlfn.XLOOKUP(A30,'Material Handling'!$B$1:$K$1,B$5:K$5)/2000*365,_xlfn.XLOOKUP(A30,'Material Handling'!$B$1:$K$1,B$5:K$5)*_xlfn.XLOOKUP(A30,'Material Handling'!$B$1:$K$1,B$13:K$13)/2000),IF(_xlfn.XLOOKUP(A30,'Material Handling'!$B$1:$K$1,B$12:K$12,"")&gt;0,MIN(D30*8760/2000,_xlfn.XLOOKUP(A30,'Material Handling'!$B$1:$K$1,B$12:K$12)*_xlfn.XLOOKUP(A30,'Material Handling'!$B$1:$K$1,B$5:K$5)/2000*365),IF(_xlfn.XLOOKUP(A30,'Material Handling'!$B$1:$K$1,B$13:K$13,"")&gt;0,MIN(D30*8760/2000,_xlfn.XLOOKUP(A30,'Material Handling'!$B$1:$K$1,B$5:K$5)*_xlfn.XLOOKUP(A30,'Material Handling'!$B$1:$K$1,B$13:K$13)/2000),D30*8760/2000)))</f>
        <v>0</v>
      </c>
    </row>
    <row r="31" spans="1:11" ht="15.75" thickBot="1">
      <c r="A31" s="54" t="str">
        <f>A29</f>
        <v>EQUI []</v>
      </c>
      <c r="B31" s="55" t="s">
        <v>26</v>
      </c>
      <c r="C31" s="56" cm="1">
        <f t="array" ref="C31">_xlfn.XLOOKUP(A31,'Material Handling'!$B$1:$K$1,B$6:K$6,"")*_xlfn.XLOOKUP(A31,'Material Handling'!$B$1:$K$1,B$7:K$7,"")</f>
        <v>0</v>
      </c>
      <c r="D31" s="56" cm="1">
        <f t="array" ref="D31">(_xlfn.XLOOKUP(A31,'Material Handling'!$B$1:$K$1,B$8:K$8,"")*(1-_xlfn.XLOOKUP(A31,'Material Handling'!$B$1:$K$1,B$11:K$11))+(1-_xlfn.XLOOKUP(A31,'Material Handling'!$B$1:$K$1,B$8:K$8)))*$C31</f>
        <v>0</v>
      </c>
      <c r="E31" s="56">
        <f t="shared" si="3"/>
        <v>0</v>
      </c>
      <c r="F31" s="57" cm="1">
        <f t="array" ref="F31">IF(AND(_xlfn.XLOOKUP(A31,'Material Handling'!$B$1:$K$1,B$12:K$12,"")&gt;0,_xlfn.XLOOKUP(A31,'Material Handling'!$B$1:$K$1,B$13:K$13,"")&gt;0),MIN(D31*8760/2000,_xlfn.XLOOKUP(A31,'Material Handling'!$B$1:$K$1,B$12:K$12)*_xlfn.XLOOKUP(A31,'Material Handling'!$B$1:$K$1,B$6:K$6)/2000*365,_xlfn.XLOOKUP(A31,'Material Handling'!$B$1:$K$1,B$6:K$6)*_xlfn.XLOOKUP(A31,'Material Handling'!$B$1:$K$1,B$13:K$13)/2000),IF(_xlfn.XLOOKUP(A31,'Material Handling'!$B$1:$K$1,B$12:K$12,"")&gt;0,MIN(D31*8760/2000,_xlfn.XLOOKUP(A31,'Material Handling'!$B$1:$K$1,B$12:K$12)*_xlfn.XLOOKUP(A31,'Material Handling'!$B$1:$K$1,B$6:K$6)/2000*365),IF(_xlfn.XLOOKUP(A31,'Material Handling'!$B$1:$K$1,B$13:K$13,"")&gt;0,MIN(D31*8760/2000,_xlfn.XLOOKUP(A31,'Material Handling'!$B$1:$K$1,B$6:K$6)*_xlfn.XLOOKUP(A31,'Material Handling'!$B$1:$K$1,B$13:K$13)/2000),D31*8760/2000)))</f>
        <v>0</v>
      </c>
    </row>
    <row r="32" spans="1:11">
      <c r="A32" s="58" t="str">
        <f>'Material Handling'!$E$1</f>
        <v>EQUI []</v>
      </c>
      <c r="B32" s="59" t="s">
        <v>24</v>
      </c>
      <c r="C32" s="60" cm="1">
        <f t="array" ref="C32">_xlfn.XLOOKUP(A32,'Material Handling'!$B$1:$K$1,B$4:K$4,"")*_xlfn.XLOOKUP(A32,'Material Handling'!$B$1:$K$1,B$7:K$7,"")</f>
        <v>0</v>
      </c>
      <c r="D32" s="60" cm="1">
        <f t="array" ref="D32">(_xlfn.XLOOKUP(A32,'Material Handling'!$B$1:$K$1,B$8:K$8,"")*(1-_xlfn.XLOOKUP(A32,'Material Handling'!$B$1:$K$1,B$9:K$9))+(1-_xlfn.XLOOKUP(A32,'Material Handling'!$B$1:$K$1,B$8:K$8)))*$C32</f>
        <v>0</v>
      </c>
      <c r="E32" s="60">
        <f t="shared" si="3"/>
        <v>0</v>
      </c>
      <c r="F32" s="61" cm="1">
        <f t="array" ref="F32">IF(AND(_xlfn.XLOOKUP(A32,'Material Handling'!$B$1:$K$1,B$12:K$12,"")&gt;0,_xlfn.XLOOKUP(A32,'Material Handling'!$B$1:$K$1,B$13:K$13,"")&gt;0),MIN(D32*8760/2000,_xlfn.XLOOKUP(A32,'Material Handling'!$B$1:$K$1,B$12:K$12)*_xlfn.XLOOKUP(A32,'Material Handling'!$B$1:$K$1,B$4:K$4)/2000*365,_xlfn.XLOOKUP(A32,'Material Handling'!$B$1:$K$1,B$4:K$4)*_xlfn.XLOOKUP(A32,'Material Handling'!$B$1:$K$1,B$13:K$13)/2000),IF(_xlfn.XLOOKUP(A32,'Material Handling'!$B$1:$K$1,B$12:K$12,"")&gt;0,MIN(D32*8760/2000,_xlfn.XLOOKUP(A32,'Material Handling'!$B$1:$K$1,B$12:K$12)*_xlfn.XLOOKUP(A32,'Material Handling'!$B$1:$K$1,B$4:K$4)/2000*365),IF(_xlfn.XLOOKUP(A32,'Material Handling'!$B$1:$K$1,B$13:K$13,"")&gt;0,MIN(D32*8760/2000,_xlfn.XLOOKUP(A32,'Material Handling'!$B$1:$K$1,B$4:K$4)*_xlfn.XLOOKUP(A32,'Material Handling'!$B$1:$K$1,B$13:K$13)/2000),D32*8760/2000)))</f>
        <v>0</v>
      </c>
    </row>
    <row r="33" spans="1:6">
      <c r="A33" s="46" t="str">
        <f>A32</f>
        <v>EQUI []</v>
      </c>
      <c r="B33" s="47" t="s">
        <v>25</v>
      </c>
      <c r="C33" s="48" cm="1">
        <f t="array" ref="C33">_xlfn.XLOOKUP(A33,'Material Handling'!$B$1:$K$1,B$5:K$5,"")*_xlfn.XLOOKUP(A33,'Material Handling'!$B$1:$K$1,B$7:K$7,"")</f>
        <v>0</v>
      </c>
      <c r="D33" s="48" cm="1">
        <f t="array" ref="D33">(_xlfn.XLOOKUP(A33,'Material Handling'!$B$1:$K$1,B$8:K$8,"")*(1-_xlfn.XLOOKUP(A33,'Material Handling'!$B$1:$K$1,B$10:K$10))+(1-_xlfn.XLOOKUP(A33,'Material Handling'!$B$1:$K$1,B$8:K$8)))*$C33</f>
        <v>0</v>
      </c>
      <c r="E33" s="48">
        <f t="shared" si="3"/>
        <v>0</v>
      </c>
      <c r="F33" s="49" cm="1">
        <f t="array" ref="F33">IF(AND(_xlfn.XLOOKUP(A33,'Material Handling'!$B$1:$K$1,B$12:K$12,"")&gt;0,_xlfn.XLOOKUP(A33,'Material Handling'!$B$1:$K$1,B$13:K$13,"")&gt;0),MIN(D33*8760/2000,_xlfn.XLOOKUP(A33,'Material Handling'!$B$1:$K$1,B$12:K$12)*_xlfn.XLOOKUP(A33,'Material Handling'!$B$1:$K$1,B$5:K$5)/2000*365,_xlfn.XLOOKUP(A33,'Material Handling'!$B$1:$K$1,B$5:K$5)*_xlfn.XLOOKUP(A33,'Material Handling'!$B$1:$K$1,B$13:K$13)/2000),IF(_xlfn.XLOOKUP(A33,'Material Handling'!$B$1:$K$1,B$12:K$12,"")&gt;0,MIN(D33*8760/2000,_xlfn.XLOOKUP(A33,'Material Handling'!$B$1:$K$1,B$12:K$12)*_xlfn.XLOOKUP(A33,'Material Handling'!$B$1:$K$1,B$5:K$5)/2000*365),IF(_xlfn.XLOOKUP(A33,'Material Handling'!$B$1:$K$1,B$13:K$13,"")&gt;0,MIN(D33*8760/2000,_xlfn.XLOOKUP(A33,'Material Handling'!$B$1:$K$1,B$5:K$5)*_xlfn.XLOOKUP(A33,'Material Handling'!$B$1:$K$1,B$13:K$13)/2000),D33*8760/2000)))</f>
        <v>0</v>
      </c>
    </row>
    <row r="34" spans="1:6" ht="15.75" thickBot="1">
      <c r="A34" s="50" t="str">
        <f>A32</f>
        <v>EQUI []</v>
      </c>
      <c r="B34" s="51" t="s">
        <v>26</v>
      </c>
      <c r="C34" s="52" cm="1">
        <f t="array" ref="C34">_xlfn.XLOOKUP(A34,'Material Handling'!$B$1:$K$1,B$6:K$6,"")*_xlfn.XLOOKUP(A34,'Material Handling'!$B$1:$K$1,B$7:K$7,"")</f>
        <v>0</v>
      </c>
      <c r="D34" s="52" cm="1">
        <f t="array" ref="D34">(_xlfn.XLOOKUP(A34,'Material Handling'!$B$1:$K$1,B$8:K$8,"")*(1-_xlfn.XLOOKUP(A34,'Material Handling'!$B$1:$K$1,B$11:K$11))+(1-_xlfn.XLOOKUP(A34,'Material Handling'!$B$1:$K$1,B$8:K$8)))*$C34</f>
        <v>0</v>
      </c>
      <c r="E34" s="52">
        <f t="shared" si="3"/>
        <v>0</v>
      </c>
      <c r="F34" s="53" cm="1">
        <f t="array" ref="F34">IF(AND(_xlfn.XLOOKUP(A34,'Material Handling'!$B$1:$K$1,B$12:K$12,"")&gt;0,_xlfn.XLOOKUP(A34,'Material Handling'!$B$1:$K$1,B$13:K$13,"")&gt;0),MIN(D34*8760/2000,_xlfn.XLOOKUP(A34,'Material Handling'!$B$1:$K$1,B$12:K$12)*_xlfn.XLOOKUP(A34,'Material Handling'!$B$1:$K$1,B$6:K$6)/2000*365,_xlfn.XLOOKUP(A34,'Material Handling'!$B$1:$K$1,B$6:K$6)*_xlfn.XLOOKUP(A34,'Material Handling'!$B$1:$K$1,B$13:K$13)/2000),IF(_xlfn.XLOOKUP(A34,'Material Handling'!$B$1:$K$1,B$12:K$12,"")&gt;0,MIN(D34*8760/2000,_xlfn.XLOOKUP(A34,'Material Handling'!$B$1:$K$1,B$12:K$12)*_xlfn.XLOOKUP(A34,'Material Handling'!$B$1:$K$1,B$6:K$6)/2000*365),IF(_xlfn.XLOOKUP(A34,'Material Handling'!$B$1:$K$1,B$13:K$13,"")&gt;0,MIN(D34*8760/2000,_xlfn.XLOOKUP(A34,'Material Handling'!$B$1:$K$1,B$6:K$6)*_xlfn.XLOOKUP(A34,'Material Handling'!$B$1:$K$1,B$13:K$13)/2000),D34*8760/2000)))</f>
        <v>0</v>
      </c>
    </row>
    <row r="35" spans="1:6">
      <c r="A35" s="42" t="str">
        <f>'Material Handling'!$F$1</f>
        <v>EQUI []</v>
      </c>
      <c r="B35" s="43" t="s">
        <v>24</v>
      </c>
      <c r="C35" s="44" cm="1">
        <f t="array" ref="C35">_xlfn.XLOOKUP(A35,'Material Handling'!$B$1:$K$1,B$4:K$4,"")*_xlfn.XLOOKUP(A35,'Material Handling'!$B$1:$K$1,B$7:K$7,"")</f>
        <v>0</v>
      </c>
      <c r="D35" s="44" cm="1">
        <f t="array" ref="D35">(_xlfn.XLOOKUP(A35,'Material Handling'!$B$1:$K$1,B$8:K$8,"")*(1-_xlfn.XLOOKUP(A35,'Material Handling'!$B$1:$K$1,B$9:K$9))+(1-_xlfn.XLOOKUP(A35,'Material Handling'!$B$1:$K$1,B$8:K$8)))*$C35</f>
        <v>0</v>
      </c>
      <c r="E35" s="44">
        <f t="shared" si="3"/>
        <v>0</v>
      </c>
      <c r="F35" s="45" cm="1">
        <f t="array" ref="F35">IF(AND(_xlfn.XLOOKUP(A35,'Material Handling'!$B$1:$K$1,B$12:K$12,"")&gt;0,_xlfn.XLOOKUP(A35,'Material Handling'!$B$1:$K$1,B$13:K$13,"")&gt;0),MIN(D35*8760/2000,_xlfn.XLOOKUP(A35,'Material Handling'!$B$1:$K$1,B$12:K$12)*_xlfn.XLOOKUP(A35,'Material Handling'!$B$1:$K$1,B$4:K$4)/2000*365,_xlfn.XLOOKUP(A35,'Material Handling'!$B$1:$K$1,B$4:K$4)*_xlfn.XLOOKUP(A35,'Material Handling'!$B$1:$K$1,B$13:K$13)/2000),IF(_xlfn.XLOOKUP(A35,'Material Handling'!$B$1:$K$1,B$12:K$12,"")&gt;0,MIN(D35*8760/2000,_xlfn.XLOOKUP(A35,'Material Handling'!$B$1:$K$1,B$12:K$12)*_xlfn.XLOOKUP(A35,'Material Handling'!$B$1:$K$1,B$4:K$4)/2000*365),IF(_xlfn.XLOOKUP(A35,'Material Handling'!$B$1:$K$1,B$13:K$13,"")&gt;0,MIN(D35*8760/2000,_xlfn.XLOOKUP(A35,'Material Handling'!$B$1:$K$1,B$4:K$4)*_xlfn.XLOOKUP(A35,'Material Handling'!$B$1:$K$1,B$13:K$13)/2000),D35*8760/2000)))</f>
        <v>0</v>
      </c>
    </row>
    <row r="36" spans="1:6">
      <c r="A36" s="46" t="str">
        <f>A35</f>
        <v>EQUI []</v>
      </c>
      <c r="B36" s="47" t="s">
        <v>25</v>
      </c>
      <c r="C36" s="48" cm="1">
        <f t="array" ref="C36">_xlfn.XLOOKUP(A36,'Material Handling'!$B$1:$K$1,B$5:K$5,"")*_xlfn.XLOOKUP(A36,'Material Handling'!$B$1:$K$1,B$7:K$7,"")</f>
        <v>0</v>
      </c>
      <c r="D36" s="48" cm="1">
        <f t="array" ref="D36">(_xlfn.XLOOKUP(A36,'Material Handling'!$B$1:$K$1,B$8:K$8,"")*(1-_xlfn.XLOOKUP(A36,'Material Handling'!$B$1:$K$1,B$10:K$10))+(1-_xlfn.XLOOKUP(A36,'Material Handling'!$B$1:$K$1,B$8:K$8)))*$C36</f>
        <v>0</v>
      </c>
      <c r="E36" s="48">
        <f t="shared" si="3"/>
        <v>0</v>
      </c>
      <c r="F36" s="49" cm="1">
        <f t="array" ref="F36">IF(AND(_xlfn.XLOOKUP(A36,'Material Handling'!$B$1:$K$1,B$12:K$12,"")&gt;0,_xlfn.XLOOKUP(A36,'Material Handling'!$B$1:$K$1,B$13:K$13,"")&gt;0),MIN(D36*8760/2000,_xlfn.XLOOKUP(A36,'Material Handling'!$B$1:$K$1,B$12:K$12)*_xlfn.XLOOKUP(A36,'Material Handling'!$B$1:$K$1,B$5:K$5)/2000*365,_xlfn.XLOOKUP(A36,'Material Handling'!$B$1:$K$1,B$5:K$5)*_xlfn.XLOOKUP(A36,'Material Handling'!$B$1:$K$1,B$13:K$13)/2000),IF(_xlfn.XLOOKUP(A36,'Material Handling'!$B$1:$K$1,B$12:K$12,"")&gt;0,MIN(D36*8760/2000,_xlfn.XLOOKUP(A36,'Material Handling'!$B$1:$K$1,B$12:K$12)*_xlfn.XLOOKUP(A36,'Material Handling'!$B$1:$K$1,B$5:K$5)/2000*365),IF(_xlfn.XLOOKUP(A36,'Material Handling'!$B$1:$K$1,B$13:K$13,"")&gt;0,MIN(D36*8760/2000,_xlfn.XLOOKUP(A36,'Material Handling'!$B$1:$K$1,B$5:K$5)*_xlfn.XLOOKUP(A36,'Material Handling'!$B$1:$K$1,B$13:K$13)/2000),D36*8760/2000)))</f>
        <v>0</v>
      </c>
    </row>
    <row r="37" spans="1:6" ht="15.75" thickBot="1">
      <c r="A37" s="54" t="str">
        <f>A35</f>
        <v>EQUI []</v>
      </c>
      <c r="B37" s="55" t="s">
        <v>26</v>
      </c>
      <c r="C37" s="56" cm="1">
        <f t="array" ref="C37">_xlfn.XLOOKUP(A37,'Material Handling'!$B$1:$K$1,B$6:K$6,"")*_xlfn.XLOOKUP(A37,'Material Handling'!$B$1:$K$1,B$7:K$7,"")</f>
        <v>0</v>
      </c>
      <c r="D37" s="56" cm="1">
        <f t="array" ref="D37">(_xlfn.XLOOKUP(A37,'Material Handling'!$B$1:$K$1,B$8:K$8,"")*(1-_xlfn.XLOOKUP(A37,'Material Handling'!$B$1:$K$1,B$11:K$11))+(1-_xlfn.XLOOKUP(A37,'Material Handling'!$B$1:$K$1,B$8:K$8)))*$C37</f>
        <v>0</v>
      </c>
      <c r="E37" s="56">
        <f t="shared" si="3"/>
        <v>0</v>
      </c>
      <c r="F37" s="57" cm="1">
        <f t="array" ref="F37">IF(AND(_xlfn.XLOOKUP(A37,'Material Handling'!$B$1:$K$1,B$12:K$12,"")&gt;0,_xlfn.XLOOKUP(A37,'Material Handling'!$B$1:$K$1,B$13:K$13,"")&gt;0),MIN(D37*8760/2000,_xlfn.XLOOKUP(A37,'Material Handling'!$B$1:$K$1,B$12:K$12)*_xlfn.XLOOKUP(A37,'Material Handling'!$B$1:$K$1,B$6:K$6)/2000*365,_xlfn.XLOOKUP(A37,'Material Handling'!$B$1:$K$1,B$6:K$6)*_xlfn.XLOOKUP(A37,'Material Handling'!$B$1:$K$1,B$13:K$13)/2000),IF(_xlfn.XLOOKUP(A37,'Material Handling'!$B$1:$K$1,B$12:K$12,"")&gt;0,MIN(D37*8760/2000,_xlfn.XLOOKUP(A37,'Material Handling'!$B$1:$K$1,B$12:K$12)*_xlfn.XLOOKUP(A37,'Material Handling'!$B$1:$K$1,B$6:K$6)/2000*365),IF(_xlfn.XLOOKUP(A37,'Material Handling'!$B$1:$K$1,B$13:K$13,"")&gt;0,MIN(D37*8760/2000,_xlfn.XLOOKUP(A37,'Material Handling'!$B$1:$K$1,B$6:K$6)*_xlfn.XLOOKUP(A37,'Material Handling'!$B$1:$K$1,B$13:K$13)/2000),D37*8760/2000)))</f>
        <v>0</v>
      </c>
    </row>
    <row r="38" spans="1:6">
      <c r="A38" s="58" t="str">
        <f>'Material Handling'!$G$1</f>
        <v>EQUI []</v>
      </c>
      <c r="B38" s="59" t="s">
        <v>24</v>
      </c>
      <c r="C38" s="60" cm="1">
        <f t="array" ref="C38">_xlfn.XLOOKUP(A38,'Material Handling'!$B$1:$K$1,B$4:K$4,"")*_xlfn.XLOOKUP(A38,'Material Handling'!$B$1:$K$1,B$7:K$7,"")</f>
        <v>0</v>
      </c>
      <c r="D38" s="60" cm="1">
        <f t="array" ref="D38">(_xlfn.XLOOKUP(A38,'Material Handling'!$B$1:$K$1,B$8:K$8,"")*(1-_xlfn.XLOOKUP(A38,'Material Handling'!$B$1:$K$1,B$9:K$9))+(1-_xlfn.XLOOKUP(A38,'Material Handling'!$B$1:$K$1,B$8:K$8)))*$C38</f>
        <v>0</v>
      </c>
      <c r="E38" s="60">
        <f t="shared" si="3"/>
        <v>0</v>
      </c>
      <c r="F38" s="61" cm="1">
        <f t="array" ref="F38">IF(AND(_xlfn.XLOOKUP(A38,'Material Handling'!$B$1:$K$1,B$12:K$12,"")&gt;0,_xlfn.XLOOKUP(A38,'Material Handling'!$B$1:$K$1,B$13:K$13,"")&gt;0),MIN(D38*8760/2000,_xlfn.XLOOKUP(A38,'Material Handling'!$B$1:$K$1,B$12:K$12)*_xlfn.XLOOKUP(A38,'Material Handling'!$B$1:$K$1,B$4:K$4)/2000*365,_xlfn.XLOOKUP(A38,'Material Handling'!$B$1:$K$1,B$4:K$4)*_xlfn.XLOOKUP(A38,'Material Handling'!$B$1:$K$1,B$13:K$13)/2000),IF(_xlfn.XLOOKUP(A38,'Material Handling'!$B$1:$K$1,B$12:K$12,"")&gt;0,MIN(D38*8760/2000,_xlfn.XLOOKUP(A38,'Material Handling'!$B$1:$K$1,B$12:K$12)*_xlfn.XLOOKUP(A38,'Material Handling'!$B$1:$K$1,B$4:K$4)/2000*365),IF(_xlfn.XLOOKUP(A38,'Material Handling'!$B$1:$K$1,B$13:K$13,"")&gt;0,MIN(D38*8760/2000,_xlfn.XLOOKUP(A38,'Material Handling'!$B$1:$K$1,B$4:K$4)*_xlfn.XLOOKUP(A38,'Material Handling'!$B$1:$K$1,B$13:K$13)/2000),D38*8760/2000)))</f>
        <v>0</v>
      </c>
    </row>
    <row r="39" spans="1:6">
      <c r="A39" s="46" t="str">
        <f>A38</f>
        <v>EQUI []</v>
      </c>
      <c r="B39" s="47" t="s">
        <v>25</v>
      </c>
      <c r="C39" s="48" cm="1">
        <f t="array" ref="C39">_xlfn.XLOOKUP(A39,'Material Handling'!$B$1:$K$1,B$5:K$5,"")*_xlfn.XLOOKUP(A39,'Material Handling'!$B$1:$K$1,B$7:K$7,"")</f>
        <v>0</v>
      </c>
      <c r="D39" s="48" cm="1">
        <f t="array" ref="D39">(_xlfn.XLOOKUP(A39,'Material Handling'!$B$1:$K$1,B$8:K$8,"")*(1-_xlfn.XLOOKUP(A39,'Material Handling'!$B$1:$K$1,B$10:K$10))+(1-_xlfn.XLOOKUP(A39,'Material Handling'!$B$1:$K$1,B$8:K$8)))*$C39</f>
        <v>0</v>
      </c>
      <c r="E39" s="48">
        <f t="shared" si="3"/>
        <v>0</v>
      </c>
      <c r="F39" s="49" cm="1">
        <f t="array" ref="F39">IF(AND(_xlfn.XLOOKUP(A39,'Material Handling'!$B$1:$K$1,B$12:K$12,"")&gt;0,_xlfn.XLOOKUP(A39,'Material Handling'!$B$1:$K$1,B$13:K$13,"")&gt;0),MIN(D39*8760/2000,_xlfn.XLOOKUP(A39,'Material Handling'!$B$1:$K$1,B$12:K$12)*_xlfn.XLOOKUP(A39,'Material Handling'!$B$1:$K$1,B$5:K$5)/2000*365,_xlfn.XLOOKUP(A39,'Material Handling'!$B$1:$K$1,B$5:K$5)*_xlfn.XLOOKUP(A39,'Material Handling'!$B$1:$K$1,B$13:K$13)/2000),IF(_xlfn.XLOOKUP(A39,'Material Handling'!$B$1:$K$1,B$12:K$12,"")&gt;0,MIN(D39*8760/2000,_xlfn.XLOOKUP(A39,'Material Handling'!$B$1:$K$1,B$12:K$12)*_xlfn.XLOOKUP(A39,'Material Handling'!$B$1:$K$1,B$5:K$5)/2000*365),IF(_xlfn.XLOOKUP(A39,'Material Handling'!$B$1:$K$1,B$13:K$13,"")&gt;0,MIN(D39*8760/2000,_xlfn.XLOOKUP(A39,'Material Handling'!$B$1:$K$1,B$5:K$5)*_xlfn.XLOOKUP(A39,'Material Handling'!$B$1:$K$1,B$13:K$13)/2000),D39*8760/2000)))</f>
        <v>0</v>
      </c>
    </row>
    <row r="40" spans="1:6" ht="15.75" thickBot="1">
      <c r="A40" s="50" t="str">
        <f>A38</f>
        <v>EQUI []</v>
      </c>
      <c r="B40" s="51" t="s">
        <v>26</v>
      </c>
      <c r="C40" s="52" cm="1">
        <f t="array" ref="C40">_xlfn.XLOOKUP(A40,'Material Handling'!$B$1:$K$1,B$6:K$6,"")*_xlfn.XLOOKUP(A40,'Material Handling'!$B$1:$K$1,B$7:K$7,"")</f>
        <v>0</v>
      </c>
      <c r="D40" s="52" cm="1">
        <f t="array" ref="D40">(_xlfn.XLOOKUP(A40,'Material Handling'!$B$1:$K$1,B$8:K$8,"")*(1-_xlfn.XLOOKUP(A40,'Material Handling'!$B$1:$K$1,B$11:K$11))+(1-_xlfn.XLOOKUP(A40,'Material Handling'!$B$1:$K$1,B$8:K$8)))*$C40</f>
        <v>0</v>
      </c>
      <c r="E40" s="52">
        <f t="shared" si="3"/>
        <v>0</v>
      </c>
      <c r="F40" s="53" cm="1">
        <f t="array" ref="F40">IF(AND(_xlfn.XLOOKUP(A40,'Material Handling'!$B$1:$K$1,B$12:K$12,"")&gt;0,_xlfn.XLOOKUP(A40,'Material Handling'!$B$1:$K$1,B$13:K$13,"")&gt;0),MIN(D40*8760/2000,_xlfn.XLOOKUP(A40,'Material Handling'!$B$1:$K$1,B$12:K$12)*_xlfn.XLOOKUP(A40,'Material Handling'!$B$1:$K$1,B$6:K$6)/2000*365,_xlfn.XLOOKUP(A40,'Material Handling'!$B$1:$K$1,B$6:K$6)*_xlfn.XLOOKUP(A40,'Material Handling'!$B$1:$K$1,B$13:K$13)/2000),IF(_xlfn.XLOOKUP(A40,'Material Handling'!$B$1:$K$1,B$12:K$12,"")&gt;0,MIN(D40*8760/2000,_xlfn.XLOOKUP(A40,'Material Handling'!$B$1:$K$1,B$12:K$12)*_xlfn.XLOOKUP(A40,'Material Handling'!$B$1:$K$1,B$6:K$6)/2000*365),IF(_xlfn.XLOOKUP(A40,'Material Handling'!$B$1:$K$1,B$13:K$13,"")&gt;0,MIN(D40*8760/2000,_xlfn.XLOOKUP(A40,'Material Handling'!$B$1:$K$1,B$6:K$6)*_xlfn.XLOOKUP(A40,'Material Handling'!$B$1:$K$1,B$13:K$13)/2000),D40*8760/2000)))</f>
        <v>0</v>
      </c>
    </row>
    <row r="41" spans="1:6">
      <c r="A41" s="42" t="str">
        <f>'Material Handling'!$H$1</f>
        <v>FUGI []</v>
      </c>
      <c r="B41" s="43" t="s">
        <v>24</v>
      </c>
      <c r="C41" s="44" cm="1">
        <f t="array" ref="C41">_xlfn.XLOOKUP(A41,'Material Handling'!$B$1:$K$1,B$4:K$4,"")*_xlfn.XLOOKUP(A41,'Material Handling'!$B$1:$K$1,B$7:K$7,"")</f>
        <v>0</v>
      </c>
      <c r="D41" s="44" cm="1">
        <f t="array" ref="D41">(_xlfn.XLOOKUP(A41,'Material Handling'!$B$1:$K$1,B$8:K$8,"")*(1-_xlfn.XLOOKUP(A41,'Material Handling'!$B$1:$K$1,B$9:K$9))+(1-_xlfn.XLOOKUP(A41,'Material Handling'!$B$1:$K$1,B$8:K$8)))*$C41</f>
        <v>0</v>
      </c>
      <c r="E41" s="44">
        <f t="shared" si="3"/>
        <v>0</v>
      </c>
      <c r="F41" s="45" cm="1">
        <f t="array" ref="F41">IF(AND(_xlfn.XLOOKUP(A41,'Material Handling'!$B$1:$K$1,B$12:K$12,"")&gt;0,_xlfn.XLOOKUP(A41,'Material Handling'!$B$1:$K$1,B$13:K$13,"")&gt;0),MIN(D41*8760/2000,_xlfn.XLOOKUP(A41,'Material Handling'!$B$1:$K$1,B$12:K$12)*_xlfn.XLOOKUP(A41,'Material Handling'!$B$1:$K$1,B$4:K$4)/2000*365,_xlfn.XLOOKUP(A41,'Material Handling'!$B$1:$K$1,B$4:K$4)*_xlfn.XLOOKUP(A41,'Material Handling'!$B$1:$K$1,B$13:K$13)/2000),IF(_xlfn.XLOOKUP(A41,'Material Handling'!$B$1:$K$1,B$12:K$12,"")&gt;0,MIN(D41*8760/2000,_xlfn.XLOOKUP(A41,'Material Handling'!$B$1:$K$1,B$12:K$12)*_xlfn.XLOOKUP(A41,'Material Handling'!$B$1:$K$1,B$4:K$4)/2000*365),IF(_xlfn.XLOOKUP(A41,'Material Handling'!$B$1:$K$1,B$13:K$13,"")&gt;0,MIN(D41*8760/2000,_xlfn.XLOOKUP(A41,'Material Handling'!$B$1:$K$1,B$4:K$4)*_xlfn.XLOOKUP(A41,'Material Handling'!$B$1:$K$1,B$13:K$13)/2000),D41*8760/2000)))</f>
        <v>0</v>
      </c>
    </row>
    <row r="42" spans="1:6">
      <c r="A42" s="46" t="str">
        <f>A41</f>
        <v>FUGI []</v>
      </c>
      <c r="B42" s="47" t="s">
        <v>25</v>
      </c>
      <c r="C42" s="48" cm="1">
        <f t="array" ref="C42">_xlfn.XLOOKUP(A42,'Material Handling'!$B$1:$K$1,B$5:K$5,"")*_xlfn.XLOOKUP(A42,'Material Handling'!$B$1:$K$1,B$7:K$7,"")</f>
        <v>0</v>
      </c>
      <c r="D42" s="48" cm="1">
        <f t="array" ref="D42">(_xlfn.XLOOKUP(A42,'Material Handling'!$B$1:$K$1,B$8:K$8,"")*(1-_xlfn.XLOOKUP(A42,'Material Handling'!$B$1:$K$1,B$10:K$10))+(1-_xlfn.XLOOKUP(A42,'Material Handling'!$B$1:$K$1,B$8:K$8)))*$C42</f>
        <v>0</v>
      </c>
      <c r="E42" s="48">
        <f t="shared" si="3"/>
        <v>0</v>
      </c>
      <c r="F42" s="49" cm="1">
        <f t="array" ref="F42">IF(AND(_xlfn.XLOOKUP(A42,'Material Handling'!$B$1:$K$1,B$12:K$12,"")&gt;0,_xlfn.XLOOKUP(A42,'Material Handling'!$B$1:$K$1,B$13:K$13,"")&gt;0),MIN(D42*8760/2000,_xlfn.XLOOKUP(A42,'Material Handling'!$B$1:$K$1,B$12:K$12)*_xlfn.XLOOKUP(A42,'Material Handling'!$B$1:$K$1,B$5:K$5)/2000*365,_xlfn.XLOOKUP(A42,'Material Handling'!$B$1:$K$1,B$5:K$5)*_xlfn.XLOOKUP(A42,'Material Handling'!$B$1:$K$1,B$13:K$13)/2000),IF(_xlfn.XLOOKUP(A42,'Material Handling'!$B$1:$K$1,B$12:K$12,"")&gt;0,MIN(D42*8760/2000,_xlfn.XLOOKUP(A42,'Material Handling'!$B$1:$K$1,B$12:K$12)*_xlfn.XLOOKUP(A42,'Material Handling'!$B$1:$K$1,B$5:K$5)/2000*365),IF(_xlfn.XLOOKUP(A42,'Material Handling'!$B$1:$K$1,B$13:K$13,"")&gt;0,MIN(D42*8760/2000,_xlfn.XLOOKUP(A42,'Material Handling'!$B$1:$K$1,B$5:K$5)*_xlfn.XLOOKUP(A42,'Material Handling'!$B$1:$K$1,B$13:K$13)/2000),D42*8760/2000)))</f>
        <v>0</v>
      </c>
    </row>
    <row r="43" spans="1:6" ht="15.75" thickBot="1">
      <c r="A43" s="54" t="str">
        <f>A41</f>
        <v>FUGI []</v>
      </c>
      <c r="B43" s="55" t="s">
        <v>26</v>
      </c>
      <c r="C43" s="56" cm="1">
        <f t="array" ref="C43">_xlfn.XLOOKUP(A43,'Material Handling'!$B$1:$K$1,B$6:K$6,"")*_xlfn.XLOOKUP(A43,'Material Handling'!$B$1:$K$1,B$7:K$7,"")</f>
        <v>0</v>
      </c>
      <c r="D43" s="56" cm="1">
        <f t="array" ref="D43">(_xlfn.XLOOKUP(A43,'Material Handling'!$B$1:$K$1,B$8:K$8,"")*(1-_xlfn.XLOOKUP(A43,'Material Handling'!$B$1:$K$1,B$11:K$11))+(1-_xlfn.XLOOKUP(A43,'Material Handling'!$B$1:$K$1,B$8:K$8)))*$C43</f>
        <v>0</v>
      </c>
      <c r="E43" s="56">
        <f t="shared" si="3"/>
        <v>0</v>
      </c>
      <c r="F43" s="57" cm="1">
        <f t="array" ref="F43">IF(AND(_xlfn.XLOOKUP(A43,'Material Handling'!$B$1:$K$1,B$12:K$12,"")&gt;0,_xlfn.XLOOKUP(A43,'Material Handling'!$B$1:$K$1,B$13:K$13,"")&gt;0),MIN(D43*8760/2000,_xlfn.XLOOKUP(A43,'Material Handling'!$B$1:$K$1,B$12:K$12)*_xlfn.XLOOKUP(A43,'Material Handling'!$B$1:$K$1,B$6:K$6)/2000*365,_xlfn.XLOOKUP(A43,'Material Handling'!$B$1:$K$1,B$6:K$6)*_xlfn.XLOOKUP(A43,'Material Handling'!$B$1:$K$1,B$13:K$13)/2000),IF(_xlfn.XLOOKUP(A43,'Material Handling'!$B$1:$K$1,B$12:K$12,"")&gt;0,MIN(D43*8760/2000,_xlfn.XLOOKUP(A43,'Material Handling'!$B$1:$K$1,B$12:K$12)*_xlfn.XLOOKUP(A43,'Material Handling'!$B$1:$K$1,B$6:K$6)/2000*365),IF(_xlfn.XLOOKUP(A43,'Material Handling'!$B$1:$K$1,B$13:K$13,"")&gt;0,MIN(D43*8760/2000,_xlfn.XLOOKUP(A43,'Material Handling'!$B$1:$K$1,B$6:K$6)*_xlfn.XLOOKUP(A43,'Material Handling'!$B$1:$K$1,B$13:K$13)/2000),D43*8760/2000)))</f>
        <v>0</v>
      </c>
    </row>
    <row r="44" spans="1:6">
      <c r="A44" s="58" t="str">
        <f>'Material Handling'!$I$1</f>
        <v>FUGI []</v>
      </c>
      <c r="B44" s="59" t="s">
        <v>24</v>
      </c>
      <c r="C44" s="60" cm="1">
        <f t="array" ref="C44">_xlfn.XLOOKUP(A44,'Material Handling'!$B$1:$K$1,B$4:K$4,"")*_xlfn.XLOOKUP(A44,'Material Handling'!$B$1:$K$1,B$7:K$7,"")</f>
        <v>0</v>
      </c>
      <c r="D44" s="60" cm="1">
        <f t="array" ref="D44">(_xlfn.XLOOKUP(A44,'Material Handling'!$B$1:$K$1,B$8:K$8,"")*(1-_xlfn.XLOOKUP(A44,'Material Handling'!$B$1:$K$1,B$9:K$9))+(1-_xlfn.XLOOKUP(A44,'Material Handling'!$B$1:$K$1,B$8:K$8)))*$C44</f>
        <v>0</v>
      </c>
      <c r="E44" s="60">
        <f t="shared" si="3"/>
        <v>0</v>
      </c>
      <c r="F44" s="61" cm="1">
        <f t="array" ref="F44">IF(AND(_xlfn.XLOOKUP(A44,'Material Handling'!$B$1:$K$1,B$12:K$12,"")&gt;0,_xlfn.XLOOKUP(A44,'Material Handling'!$B$1:$K$1,B$13:K$13,"")&gt;0),MIN(D44*8760/2000,_xlfn.XLOOKUP(A44,'Material Handling'!$B$1:$K$1,B$12:K$12)*_xlfn.XLOOKUP(A44,'Material Handling'!$B$1:$K$1,B$4:K$4)/2000*365,_xlfn.XLOOKUP(A44,'Material Handling'!$B$1:$K$1,B$4:K$4)*_xlfn.XLOOKUP(A44,'Material Handling'!$B$1:$K$1,B$13:K$13)/2000),IF(_xlfn.XLOOKUP(A44,'Material Handling'!$B$1:$K$1,B$12:K$12,"")&gt;0,MIN(D44*8760/2000,_xlfn.XLOOKUP(A44,'Material Handling'!$B$1:$K$1,B$12:K$12)*_xlfn.XLOOKUP(A44,'Material Handling'!$B$1:$K$1,B$4:K$4)/2000*365),IF(_xlfn.XLOOKUP(A44,'Material Handling'!$B$1:$K$1,B$13:K$13,"")&gt;0,MIN(D44*8760/2000,_xlfn.XLOOKUP(A44,'Material Handling'!$B$1:$K$1,B$4:K$4)*_xlfn.XLOOKUP(A44,'Material Handling'!$B$1:$K$1,B$13:K$13)/2000),D44*8760/2000)))</f>
        <v>0</v>
      </c>
    </row>
    <row r="45" spans="1:6">
      <c r="A45" s="46" t="str">
        <f>A44</f>
        <v>FUGI []</v>
      </c>
      <c r="B45" s="47" t="s">
        <v>25</v>
      </c>
      <c r="C45" s="48" cm="1">
        <f t="array" ref="C45">_xlfn.XLOOKUP(A45,'Material Handling'!$B$1:$K$1,B$5:K$5,"")*_xlfn.XLOOKUP(A45,'Material Handling'!$B$1:$K$1,B$7:K$7,"")</f>
        <v>0</v>
      </c>
      <c r="D45" s="48" cm="1">
        <f t="array" ref="D45">(_xlfn.XLOOKUP(A45,'Material Handling'!$B$1:$K$1,B$8:K$8,"")*(1-_xlfn.XLOOKUP(A45,'Material Handling'!$B$1:$K$1,B$10:K$10))+(1-_xlfn.XLOOKUP(A45,'Material Handling'!$B$1:$K$1,B$8:K$8)))*$C45</f>
        <v>0</v>
      </c>
      <c r="E45" s="48">
        <f t="shared" si="3"/>
        <v>0</v>
      </c>
      <c r="F45" s="49" cm="1">
        <f t="array" ref="F45">IF(AND(_xlfn.XLOOKUP(A45,'Material Handling'!$B$1:$K$1,B$12:K$12,"")&gt;0,_xlfn.XLOOKUP(A45,'Material Handling'!$B$1:$K$1,B$13:K$13,"")&gt;0),MIN(D45*8760/2000,_xlfn.XLOOKUP(A45,'Material Handling'!$B$1:$K$1,B$12:K$12)*_xlfn.XLOOKUP(A45,'Material Handling'!$B$1:$K$1,B$5:K$5)/2000*365,_xlfn.XLOOKUP(A45,'Material Handling'!$B$1:$K$1,B$5:K$5)*_xlfn.XLOOKUP(A45,'Material Handling'!$B$1:$K$1,B$13:K$13)/2000),IF(_xlfn.XLOOKUP(A45,'Material Handling'!$B$1:$K$1,B$12:K$12,"")&gt;0,MIN(D45*8760/2000,_xlfn.XLOOKUP(A45,'Material Handling'!$B$1:$K$1,B$12:K$12)*_xlfn.XLOOKUP(A45,'Material Handling'!$B$1:$K$1,B$5:K$5)/2000*365),IF(_xlfn.XLOOKUP(A45,'Material Handling'!$B$1:$K$1,B$13:K$13,"")&gt;0,MIN(D45*8760/2000,_xlfn.XLOOKUP(A45,'Material Handling'!$B$1:$K$1,B$5:K$5)*_xlfn.XLOOKUP(A45,'Material Handling'!$B$1:$K$1,B$13:K$13)/2000),D45*8760/2000)))</f>
        <v>0</v>
      </c>
    </row>
    <row r="46" spans="1:6" ht="15.75" thickBot="1">
      <c r="A46" s="50" t="str">
        <f>A44</f>
        <v>FUGI []</v>
      </c>
      <c r="B46" s="51" t="s">
        <v>26</v>
      </c>
      <c r="C46" s="52" cm="1">
        <f t="array" ref="C46">_xlfn.XLOOKUP(A46,'Material Handling'!$B$1:$K$1,B$6:K$6,"")*_xlfn.XLOOKUP(A46,'Material Handling'!$B$1:$K$1,B$7:K$7,"")</f>
        <v>0</v>
      </c>
      <c r="D46" s="52" cm="1">
        <f t="array" ref="D46">(_xlfn.XLOOKUP(A46,'Material Handling'!$B$1:$K$1,B$8:K$8,"")*(1-_xlfn.XLOOKUP(A46,'Material Handling'!$B$1:$K$1,B$11:K$11))+(1-_xlfn.XLOOKUP(A46,'Material Handling'!$B$1:$K$1,B$8:K$8)))*$C46</f>
        <v>0</v>
      </c>
      <c r="E46" s="52">
        <f t="shared" si="3"/>
        <v>0</v>
      </c>
      <c r="F46" s="53" cm="1">
        <f t="array" ref="F46">IF(AND(_xlfn.XLOOKUP(A46,'Material Handling'!$B$1:$K$1,B$12:K$12,"")&gt;0,_xlfn.XLOOKUP(A46,'Material Handling'!$B$1:$K$1,B$13:K$13,"")&gt;0),MIN(D46*8760/2000,_xlfn.XLOOKUP(A46,'Material Handling'!$B$1:$K$1,B$12:K$12)*_xlfn.XLOOKUP(A46,'Material Handling'!$B$1:$K$1,B$6:K$6)/2000*365,_xlfn.XLOOKUP(A46,'Material Handling'!$B$1:$K$1,B$6:K$6)*_xlfn.XLOOKUP(A46,'Material Handling'!$B$1:$K$1,B$13:K$13)/2000),IF(_xlfn.XLOOKUP(A46,'Material Handling'!$B$1:$K$1,B$12:K$12,"")&gt;0,MIN(D46*8760/2000,_xlfn.XLOOKUP(A46,'Material Handling'!$B$1:$K$1,B$12:K$12)*_xlfn.XLOOKUP(A46,'Material Handling'!$B$1:$K$1,B$6:K$6)/2000*365),IF(_xlfn.XLOOKUP(A46,'Material Handling'!$B$1:$K$1,B$13:K$13,"")&gt;0,MIN(D46*8760/2000,_xlfn.XLOOKUP(A46,'Material Handling'!$B$1:$K$1,B$6:K$6)*_xlfn.XLOOKUP(A46,'Material Handling'!$B$1:$K$1,B$13:K$13)/2000),D46*8760/2000)))</f>
        <v>0</v>
      </c>
    </row>
    <row r="47" spans="1:6">
      <c r="A47" s="42" t="str">
        <f>'Material Handling'!$J$1</f>
        <v>FUGI []</v>
      </c>
      <c r="B47" s="43" t="s">
        <v>24</v>
      </c>
      <c r="C47" s="44" cm="1">
        <f t="array" ref="C47">_xlfn.XLOOKUP(A47,'Material Handling'!$B$1:$K$1,B$4:K$4,"")*_xlfn.XLOOKUP(A47,'Material Handling'!$B$1:$K$1,B$7:K$7,"")</f>
        <v>0</v>
      </c>
      <c r="D47" s="44" cm="1">
        <f t="array" ref="D47">(_xlfn.XLOOKUP(A47,'Material Handling'!$B$1:$K$1,B$8:K$8,"")*(1-_xlfn.XLOOKUP(A47,'Material Handling'!$B$1:$K$1,B$9:K$9))+(1-_xlfn.XLOOKUP(A47,'Material Handling'!$B$1:$K$1,B$8:K$8)))*$C47</f>
        <v>0</v>
      </c>
      <c r="E47" s="44">
        <f t="shared" si="3"/>
        <v>0</v>
      </c>
      <c r="F47" s="45" cm="1">
        <f t="array" ref="F47">IF(AND(_xlfn.XLOOKUP(A47,'Material Handling'!$B$1:$K$1,B$12:K$12,"")&gt;0,_xlfn.XLOOKUP(A47,'Material Handling'!$B$1:$K$1,B$13:K$13,"")&gt;0),MIN(D47*8760/2000,_xlfn.XLOOKUP(A47,'Material Handling'!$B$1:$K$1,B$12:K$12)*_xlfn.XLOOKUP(A47,'Material Handling'!$B$1:$K$1,B$4:K$4)/2000*365,_xlfn.XLOOKUP(A47,'Material Handling'!$B$1:$K$1,B$4:K$4)*_xlfn.XLOOKUP(A47,'Material Handling'!$B$1:$K$1,B$13:K$13)/2000),IF(_xlfn.XLOOKUP(A47,'Material Handling'!$B$1:$K$1,B$12:K$12,"")&gt;0,MIN(D47*8760/2000,_xlfn.XLOOKUP(A47,'Material Handling'!$B$1:$K$1,B$12:K$12)*_xlfn.XLOOKUP(A47,'Material Handling'!$B$1:$K$1,B$4:K$4)/2000*365),IF(_xlfn.XLOOKUP(A47,'Material Handling'!$B$1:$K$1,B$13:K$13,"")&gt;0,MIN(D47*8760/2000,_xlfn.XLOOKUP(A47,'Material Handling'!$B$1:$K$1,B$4:K$4)*_xlfn.XLOOKUP(A47,'Material Handling'!$B$1:$K$1,B$13:K$13)/2000),D47*8760/2000)))</f>
        <v>0</v>
      </c>
    </row>
    <row r="48" spans="1:6">
      <c r="A48" s="46" t="str">
        <f>A47</f>
        <v>FUGI []</v>
      </c>
      <c r="B48" s="47" t="s">
        <v>25</v>
      </c>
      <c r="C48" s="48" cm="1">
        <f t="array" ref="C48">_xlfn.XLOOKUP(A48,'Material Handling'!$B$1:$K$1,B$5:K$5,"")*_xlfn.XLOOKUP(A48,'Material Handling'!$B$1:$K$1,B$7:K$7,"")</f>
        <v>0</v>
      </c>
      <c r="D48" s="48" cm="1">
        <f t="array" ref="D48">(_xlfn.XLOOKUP(A48,'Material Handling'!$B$1:$K$1,B$8:K$8,"")*(1-_xlfn.XLOOKUP(A48,'Material Handling'!$B$1:$K$1,B$10:K$10))+(1-_xlfn.XLOOKUP(A48,'Material Handling'!$B$1:$K$1,B$8:K$8)))*$C48</f>
        <v>0</v>
      </c>
      <c r="E48" s="48">
        <f t="shared" si="3"/>
        <v>0</v>
      </c>
      <c r="F48" s="49" cm="1">
        <f t="array" ref="F48">IF(AND(_xlfn.XLOOKUP(A48,'Material Handling'!$B$1:$K$1,B$12:K$12,"")&gt;0,_xlfn.XLOOKUP(A48,'Material Handling'!$B$1:$K$1,B$13:K$13,"")&gt;0),MIN(D48*8760/2000,_xlfn.XLOOKUP(A48,'Material Handling'!$B$1:$K$1,B$12:K$12)*_xlfn.XLOOKUP(A48,'Material Handling'!$B$1:$K$1,B$5:K$5)/2000*365,_xlfn.XLOOKUP(A48,'Material Handling'!$B$1:$K$1,B$5:K$5)*_xlfn.XLOOKUP(A48,'Material Handling'!$B$1:$K$1,B$13:K$13)/2000),IF(_xlfn.XLOOKUP(A48,'Material Handling'!$B$1:$K$1,B$12:K$12,"")&gt;0,MIN(D48*8760/2000,_xlfn.XLOOKUP(A48,'Material Handling'!$B$1:$K$1,B$12:K$12)*_xlfn.XLOOKUP(A48,'Material Handling'!$B$1:$K$1,B$5:K$5)/2000*365),IF(_xlfn.XLOOKUP(A48,'Material Handling'!$B$1:$K$1,B$13:K$13,"")&gt;0,MIN(D48*8760/2000,_xlfn.XLOOKUP(A48,'Material Handling'!$B$1:$K$1,B$5:K$5)*_xlfn.XLOOKUP(A48,'Material Handling'!$B$1:$K$1,B$13:K$13)/2000),D48*8760/2000)))</f>
        <v>0</v>
      </c>
    </row>
    <row r="49" spans="1:6" ht="15.75" thickBot="1">
      <c r="A49" s="54" t="str">
        <f>A47</f>
        <v>FUGI []</v>
      </c>
      <c r="B49" s="55" t="s">
        <v>26</v>
      </c>
      <c r="C49" s="56" cm="1">
        <f t="array" ref="C49">_xlfn.XLOOKUP(A49,'Material Handling'!$B$1:$K$1,B$6:K$6,"")*_xlfn.XLOOKUP(A49,'Material Handling'!$B$1:$K$1,B$7:K$7,"")</f>
        <v>0</v>
      </c>
      <c r="D49" s="56" cm="1">
        <f t="array" ref="D49">(_xlfn.XLOOKUP(A49,'Material Handling'!$B$1:$K$1,B$8:K$8,"")*(1-_xlfn.XLOOKUP(A49,'Material Handling'!$B$1:$K$1,B$11:K$11))+(1-_xlfn.XLOOKUP(A49,'Material Handling'!$B$1:$K$1,B$8:K$8)))*$C49</f>
        <v>0</v>
      </c>
      <c r="E49" s="56">
        <f t="shared" si="3"/>
        <v>0</v>
      </c>
      <c r="F49" s="57" cm="1">
        <f t="array" ref="F49">IF(AND(_xlfn.XLOOKUP(A49,'Material Handling'!$B$1:$K$1,B$12:K$12,"")&gt;0,_xlfn.XLOOKUP(A49,'Material Handling'!$B$1:$K$1,B$13:K$13,"")&gt;0),MIN(D49*8760/2000,_xlfn.XLOOKUP(A49,'Material Handling'!$B$1:$K$1,B$12:K$12)*_xlfn.XLOOKUP(A49,'Material Handling'!$B$1:$K$1,B$6:K$6)/2000*365,_xlfn.XLOOKUP(A49,'Material Handling'!$B$1:$K$1,B$6:K$6)*_xlfn.XLOOKUP(A49,'Material Handling'!$B$1:$K$1,B$13:K$13)/2000),IF(_xlfn.XLOOKUP(A49,'Material Handling'!$B$1:$K$1,B$12:K$12,"")&gt;0,MIN(D49*8760/2000,_xlfn.XLOOKUP(A49,'Material Handling'!$B$1:$K$1,B$12:K$12)*_xlfn.XLOOKUP(A49,'Material Handling'!$B$1:$K$1,B$6:K$6)/2000*365),IF(_xlfn.XLOOKUP(A49,'Material Handling'!$B$1:$K$1,B$13:K$13,"")&gt;0,MIN(D49*8760/2000,_xlfn.XLOOKUP(A49,'Material Handling'!$B$1:$K$1,B$6:K$6)*_xlfn.XLOOKUP(A49,'Material Handling'!$B$1:$K$1,B$13:K$13)/2000),D49*8760/2000)))</f>
        <v>0</v>
      </c>
    </row>
    <row r="50" spans="1:6">
      <c r="A50" s="58" t="str">
        <f>'Material Handling'!$K$1</f>
        <v>FUGI []</v>
      </c>
      <c r="B50" s="59" t="s">
        <v>24</v>
      </c>
      <c r="C50" s="60" cm="1">
        <f t="array" ref="C50">_xlfn.XLOOKUP(A50,'Material Handling'!$B$1:$K$1,B$4:K$4,"")*_xlfn.XLOOKUP(A50,'Material Handling'!$B$1:$K$1,B$7:K$7,"")</f>
        <v>0</v>
      </c>
      <c r="D50" s="60" cm="1">
        <f t="array" ref="D50">(_xlfn.XLOOKUP(A50,'Material Handling'!$B$1:$K$1,B$8:K$8,"")*(1-_xlfn.XLOOKUP(A50,'Material Handling'!$B$1:$K$1,B$9:K$9))+(1-_xlfn.XLOOKUP(A50,'Material Handling'!$B$1:$K$1,B$8:K$8)))*$C50</f>
        <v>0</v>
      </c>
      <c r="E50" s="60">
        <f t="shared" si="3"/>
        <v>0</v>
      </c>
      <c r="F50" s="61" cm="1">
        <f t="array" ref="F50">IF(AND(_xlfn.XLOOKUP(A50,'Material Handling'!$B$1:$K$1,B$12:K$12,"")&gt;0,_xlfn.XLOOKUP(A50,'Material Handling'!$B$1:$K$1,B$13:K$13,"")&gt;0),MIN(D50*8760/2000,_xlfn.XLOOKUP(A50,'Material Handling'!$B$1:$K$1,B$12:K$12)*_xlfn.XLOOKUP(A50,'Material Handling'!$B$1:$K$1,B$4:K$4)/2000*365,_xlfn.XLOOKUP(A50,'Material Handling'!$B$1:$K$1,B$4:K$4)*_xlfn.XLOOKUP(A50,'Material Handling'!$B$1:$K$1,B$13:K$13)/2000),IF(_xlfn.XLOOKUP(A50,'Material Handling'!$B$1:$K$1,B$12:K$12,"")&gt;0,MIN(D50*8760/2000,_xlfn.XLOOKUP(A50,'Material Handling'!$B$1:$K$1,B$12:K$12)*_xlfn.XLOOKUP(A50,'Material Handling'!$B$1:$K$1,B$4:K$4)/2000*365),IF(_xlfn.XLOOKUP(A50,'Material Handling'!$B$1:$K$1,B$13:K$13,"")&gt;0,MIN(D50*8760/2000,_xlfn.XLOOKUP(A50,'Material Handling'!$B$1:$K$1,B$4:K$4)*_xlfn.XLOOKUP(A50,'Material Handling'!$B$1:$K$1,B$13:K$13)/2000),D50*8760/2000)))</f>
        <v>0</v>
      </c>
    </row>
    <row r="51" spans="1:6">
      <c r="A51" s="46" t="str">
        <f>A50</f>
        <v>FUGI []</v>
      </c>
      <c r="B51" s="47" t="s">
        <v>25</v>
      </c>
      <c r="C51" s="48" cm="1">
        <f t="array" ref="C51">_xlfn.XLOOKUP(A51,'Material Handling'!$B$1:$K$1,B$5:K$5,"")*_xlfn.XLOOKUP(A51,'Material Handling'!$B$1:$K$1,B$7:K$7,"")</f>
        <v>0</v>
      </c>
      <c r="D51" s="48" cm="1">
        <f t="array" ref="D51">(_xlfn.XLOOKUP(A51,'Material Handling'!$B$1:$K$1,B$8:K$8,"")*(1-_xlfn.XLOOKUP(A51,'Material Handling'!$B$1:$K$1,B$10:K$10))+(1-_xlfn.XLOOKUP(A51,'Material Handling'!$B$1:$K$1,B$8:K$8)))*$C51</f>
        <v>0</v>
      </c>
      <c r="E51" s="48">
        <f t="shared" si="3"/>
        <v>0</v>
      </c>
      <c r="F51" s="49" cm="1">
        <f t="array" ref="F51">IF(AND(_xlfn.XLOOKUP(A51,'Material Handling'!$B$1:$K$1,B$12:K$12,"")&gt;0,_xlfn.XLOOKUP(A51,'Material Handling'!$B$1:$K$1,B$13:K$13,"")&gt;0),MIN(D51*8760/2000,_xlfn.XLOOKUP(A51,'Material Handling'!$B$1:$K$1,B$12:K$12)*_xlfn.XLOOKUP(A51,'Material Handling'!$B$1:$K$1,B$5:K$5)/2000*365,_xlfn.XLOOKUP(A51,'Material Handling'!$B$1:$K$1,B$5:K$5)*_xlfn.XLOOKUP(A51,'Material Handling'!$B$1:$K$1,B$13:K$13)/2000),IF(_xlfn.XLOOKUP(A51,'Material Handling'!$B$1:$K$1,B$12:K$12,"")&gt;0,MIN(D51*8760/2000,_xlfn.XLOOKUP(A51,'Material Handling'!$B$1:$K$1,B$12:K$12)*_xlfn.XLOOKUP(A51,'Material Handling'!$B$1:$K$1,B$5:K$5)/2000*365),IF(_xlfn.XLOOKUP(A51,'Material Handling'!$B$1:$K$1,B$13:K$13,"")&gt;0,MIN(D51*8760/2000,_xlfn.XLOOKUP(A51,'Material Handling'!$B$1:$K$1,B$5:K$5)*_xlfn.XLOOKUP(A51,'Material Handling'!$B$1:$K$1,B$13:K$13)/2000),D51*8760/2000)))</f>
        <v>0</v>
      </c>
    </row>
    <row r="52" spans="1:6" ht="15.75" thickBot="1">
      <c r="A52" s="54" t="str">
        <f>A50</f>
        <v>FUGI []</v>
      </c>
      <c r="B52" s="55" t="s">
        <v>26</v>
      </c>
      <c r="C52" s="56" cm="1">
        <f t="array" ref="C52">_xlfn.XLOOKUP(A52,'Material Handling'!$B$1:$K$1,B$6:K$6,"")*_xlfn.XLOOKUP(A52,'Material Handling'!$B$1:$K$1,B$7:K$7,"")</f>
        <v>0</v>
      </c>
      <c r="D52" s="56" cm="1">
        <f t="array" ref="D52">(_xlfn.XLOOKUP(A52,'Material Handling'!$B$1:$K$1,B$8:K$8,"")*(1-_xlfn.XLOOKUP(A52,'Material Handling'!$B$1:$K$1,B$11:K$11))+(1-_xlfn.XLOOKUP(A52,'Material Handling'!$B$1:$K$1,B$8:K$8)))*$C52</f>
        <v>0</v>
      </c>
      <c r="E52" s="56">
        <f t="shared" si="3"/>
        <v>0</v>
      </c>
      <c r="F52" s="57" cm="1">
        <f t="array" ref="F52">IF(AND(_xlfn.XLOOKUP(A52,'Material Handling'!$B$1:$K$1,B$12:K$12,"")&gt;0,_xlfn.XLOOKUP(A52,'Material Handling'!$B$1:$K$1,B$13:K$13,"")&gt;0),MIN(D52*8760/2000,_xlfn.XLOOKUP(A52,'Material Handling'!$B$1:$K$1,B$12:K$12)*_xlfn.XLOOKUP(A52,'Material Handling'!$B$1:$K$1,B$6:K$6)/2000*365,_xlfn.XLOOKUP(A52,'Material Handling'!$B$1:$K$1,B$6:K$6)*_xlfn.XLOOKUP(A52,'Material Handling'!$B$1:$K$1,B$13:K$13)/2000),IF(_xlfn.XLOOKUP(A52,'Material Handling'!$B$1:$K$1,B$12:K$12,"")&gt;0,MIN(D52*8760/2000,_xlfn.XLOOKUP(A52,'Material Handling'!$B$1:$K$1,B$12:K$12)*_xlfn.XLOOKUP(A52,'Material Handling'!$B$1:$K$1,B$6:K$6)/2000*365),IF(_xlfn.XLOOKUP(A52,'Material Handling'!$B$1:$K$1,B$13:K$13,"")&gt;0,MIN(D52*8760/2000,_xlfn.XLOOKUP(A52,'Material Handling'!$B$1:$K$1,B$6:K$6)*_xlfn.XLOOKUP(A52,'Material Handling'!$B$1:$K$1,B$13:K$13)/2000),D52*8760/2000)))</f>
        <v>0</v>
      </c>
    </row>
    <row r="53" spans="1:6">
      <c r="A53" s="62"/>
      <c r="B53" s="63" t="s">
        <v>38</v>
      </c>
      <c r="C53" s="36"/>
      <c r="D53" s="36"/>
      <c r="E53" s="36"/>
      <c r="F53" s="36"/>
    </row>
    <row r="54" spans="1:6">
      <c r="A54" s="64"/>
      <c r="B54" s="26"/>
      <c r="C54" s="26"/>
      <c r="D54" s="26"/>
      <c r="E54" s="26"/>
      <c r="F54" s="26"/>
    </row>
    <row r="55" spans="1:6">
      <c r="A55" s="64"/>
      <c r="B55" s="26"/>
      <c r="C55" s="26"/>
      <c r="D55" s="26"/>
      <c r="E55" s="26"/>
      <c r="F55" s="26"/>
    </row>
    <row r="56" spans="1:6" ht="15.75" thickBot="1">
      <c r="A56" s="68" t="s">
        <v>41</v>
      </c>
      <c r="B56" s="36"/>
      <c r="C56" s="26"/>
      <c r="D56" s="26"/>
      <c r="E56" s="26"/>
      <c r="F56" s="26"/>
    </row>
    <row r="57" spans="1:6" ht="15.75" thickBot="1">
      <c r="A57" s="65" t="s">
        <v>1</v>
      </c>
      <c r="B57" s="66" t="s">
        <v>2</v>
      </c>
      <c r="C57" s="26"/>
      <c r="D57" s="26"/>
      <c r="E57" s="26"/>
      <c r="F57" s="26"/>
    </row>
    <row r="58" spans="1:6">
      <c r="A58" s="73" t="s">
        <v>3</v>
      </c>
      <c r="B58" s="75">
        <v>2.1999999999999999E-2</v>
      </c>
      <c r="C58" s="26"/>
      <c r="D58" s="26"/>
      <c r="E58" s="26"/>
      <c r="F58" s="26"/>
    </row>
    <row r="59" spans="1:6">
      <c r="A59" s="74" t="s">
        <v>4</v>
      </c>
      <c r="B59" s="76">
        <v>5.4000000000000006E-2</v>
      </c>
      <c r="C59" s="26"/>
      <c r="D59" s="26"/>
      <c r="E59" s="26"/>
      <c r="F59" s="26"/>
    </row>
    <row r="60" spans="1:6">
      <c r="A60" s="74" t="s">
        <v>0</v>
      </c>
      <c r="B60" s="76">
        <v>4.8000000000000001E-2</v>
      </c>
      <c r="C60" s="26"/>
      <c r="D60" s="26"/>
      <c r="E60" s="26"/>
      <c r="F60" s="26"/>
    </row>
    <row r="61" spans="1:6">
      <c r="A61" s="74" t="s">
        <v>5</v>
      </c>
      <c r="B61" s="76">
        <v>9.1999999999999998E-3</v>
      </c>
      <c r="C61" s="26"/>
      <c r="D61" s="26"/>
      <c r="E61" s="26"/>
      <c r="F61" s="26"/>
    </row>
    <row r="62" spans="1:6">
      <c r="A62" s="74" t="s">
        <v>47</v>
      </c>
      <c r="B62" s="76">
        <v>7.0000000000000007E-2</v>
      </c>
      <c r="C62" s="26"/>
      <c r="D62" s="26"/>
      <c r="E62" s="26"/>
      <c r="F62" s="26"/>
    </row>
    <row r="63" spans="1:6">
      <c r="A63" s="74" t="s">
        <v>6</v>
      </c>
      <c r="B63" s="76">
        <v>7.8E-2</v>
      </c>
      <c r="C63" s="26"/>
      <c r="D63" s="26"/>
      <c r="E63" s="26"/>
      <c r="F63" s="26"/>
    </row>
    <row r="64" spans="1:6">
      <c r="A64" s="74" t="s">
        <v>7</v>
      </c>
      <c r="B64" s="76">
        <v>6.6000000000000003E-2</v>
      </c>
      <c r="C64" s="26"/>
      <c r="D64" s="26"/>
      <c r="E64" s="26"/>
      <c r="F64" s="26"/>
    </row>
    <row r="65" spans="1:13">
      <c r="A65" s="74" t="s">
        <v>48</v>
      </c>
      <c r="B65" s="76">
        <v>2E-3</v>
      </c>
      <c r="C65" s="26"/>
      <c r="D65" s="26"/>
      <c r="E65" s="26"/>
      <c r="F65" s="26"/>
    </row>
    <row r="66" spans="1:13">
      <c r="A66" s="74" t="s">
        <v>8</v>
      </c>
      <c r="B66" s="76">
        <v>6.9999999999999993E-3</v>
      </c>
      <c r="C66" s="26"/>
      <c r="D66" s="26"/>
      <c r="E66" s="26"/>
      <c r="F66" s="26"/>
    </row>
    <row r="67" spans="1:13" ht="24">
      <c r="A67" s="74" t="s">
        <v>49</v>
      </c>
      <c r="B67" s="76">
        <v>2.1000000000000001E-2</v>
      </c>
      <c r="C67" s="26"/>
      <c r="D67" s="26"/>
      <c r="E67" s="26"/>
      <c r="F67" s="26"/>
    </row>
    <row r="68" spans="1:13">
      <c r="A68" s="74" t="s">
        <v>9</v>
      </c>
      <c r="B68" s="76">
        <v>8.9999999999999993E-3</v>
      </c>
      <c r="C68" s="26"/>
      <c r="D68" s="26"/>
      <c r="E68" s="26"/>
      <c r="F68" s="26"/>
    </row>
    <row r="69" spans="1:13">
      <c r="A69" s="74" t="s">
        <v>10</v>
      </c>
      <c r="B69" s="76">
        <v>4.0000000000000001E-3</v>
      </c>
      <c r="C69" s="26"/>
      <c r="D69" s="26"/>
      <c r="E69" s="26"/>
      <c r="F69" s="26"/>
      <c r="M69" s="9"/>
    </row>
    <row r="70" spans="1:13">
      <c r="A70" s="74" t="s">
        <v>11</v>
      </c>
      <c r="B70" s="76">
        <v>6.9000000000000006E-2</v>
      </c>
      <c r="C70" s="26"/>
      <c r="D70" s="26"/>
      <c r="E70" s="26"/>
      <c r="F70" s="26"/>
      <c r="M70" s="12"/>
    </row>
    <row r="71" spans="1:13">
      <c r="A71" s="74" t="s">
        <v>12</v>
      </c>
      <c r="B71" s="76">
        <v>3.4000000000000002E-2</v>
      </c>
      <c r="C71" s="26"/>
      <c r="D71" s="26"/>
      <c r="E71" s="26"/>
      <c r="F71" s="26"/>
    </row>
    <row r="72" spans="1:13">
      <c r="A72" s="74" t="s">
        <v>50</v>
      </c>
      <c r="B72" s="76">
        <v>4.4999999999999998E-2</v>
      </c>
      <c r="C72" s="26"/>
      <c r="D72" s="26"/>
      <c r="E72" s="26"/>
      <c r="F72" s="26"/>
    </row>
    <row r="73" spans="1:13">
      <c r="A73" s="74"/>
      <c r="B73" s="76"/>
      <c r="C73" s="26"/>
      <c r="D73" s="26"/>
      <c r="E73" s="26"/>
      <c r="F73" s="26"/>
    </row>
    <row r="74" spans="1:13">
      <c r="A74" s="74" t="s">
        <v>51</v>
      </c>
      <c r="B74" s="76">
        <v>7.3999999999999996E-2</v>
      </c>
      <c r="C74" s="26"/>
      <c r="D74" s="26"/>
      <c r="E74" s="26"/>
      <c r="F74" s="26"/>
    </row>
    <row r="75" spans="1:13">
      <c r="A75" s="74" t="s">
        <v>52</v>
      </c>
      <c r="B75" s="76">
        <v>3.5999999999999997E-2</v>
      </c>
      <c r="C75" s="26"/>
      <c r="D75" s="26"/>
      <c r="E75" s="26"/>
      <c r="F75" s="26"/>
    </row>
    <row r="76" spans="1:13">
      <c r="A76" s="74" t="s">
        <v>53</v>
      </c>
      <c r="B76" s="76">
        <v>0.12</v>
      </c>
      <c r="C76" s="26"/>
      <c r="D76" s="26"/>
      <c r="E76" s="26"/>
      <c r="F76" s="26"/>
    </row>
    <row r="77" spans="1:13">
      <c r="A77" s="74" t="s">
        <v>54</v>
      </c>
      <c r="B77" s="76">
        <v>0.14000000000000001</v>
      </c>
      <c r="C77" s="26"/>
      <c r="D77" s="26"/>
      <c r="E77" s="26"/>
      <c r="F77" s="26"/>
    </row>
    <row r="78" spans="1:13">
      <c r="A78" s="74" t="s">
        <v>54</v>
      </c>
      <c r="B78" s="76">
        <v>0.1</v>
      </c>
      <c r="C78" s="26"/>
      <c r="D78" s="26"/>
      <c r="E78" s="26"/>
      <c r="F78" s="26"/>
    </row>
    <row r="79" spans="1:13">
      <c r="A79" s="74" t="s">
        <v>55</v>
      </c>
      <c r="B79" s="76">
        <v>0.27</v>
      </c>
      <c r="C79" s="26"/>
      <c r="D79" s="26"/>
      <c r="E79" s="26"/>
      <c r="F79" s="26"/>
    </row>
    <row r="80" spans="1:13">
      <c r="A80" s="74" t="s">
        <v>56</v>
      </c>
      <c r="B80" s="76">
        <v>0.11</v>
      </c>
      <c r="C80" s="26"/>
      <c r="D80" s="26"/>
      <c r="E80" s="26"/>
      <c r="F80" s="26"/>
    </row>
    <row r="81" spans="1:6">
      <c r="A81" s="74" t="s">
        <v>13</v>
      </c>
      <c r="B81" s="77"/>
      <c r="C81" s="26"/>
      <c r="D81" s="26"/>
      <c r="E81" s="26"/>
      <c r="F81" s="26"/>
    </row>
    <row r="82" spans="1:6">
      <c r="A82" s="74" t="s">
        <v>14</v>
      </c>
      <c r="B82" s="77"/>
      <c r="C82" s="26"/>
      <c r="D82" s="26"/>
      <c r="E82" s="26"/>
      <c r="F82" s="26"/>
    </row>
    <row r="83" spans="1:6">
      <c r="A83" s="74" t="s">
        <v>15</v>
      </c>
      <c r="B83" s="77"/>
      <c r="C83" s="26"/>
      <c r="D83" s="26"/>
      <c r="E83" s="26"/>
      <c r="F83" s="26"/>
    </row>
    <row r="84" spans="1:6" ht="15.75" thickBot="1">
      <c r="A84" s="78" t="s">
        <v>16</v>
      </c>
      <c r="B84" s="79"/>
      <c r="C84" s="26"/>
      <c r="D84" s="26"/>
      <c r="E84" s="26"/>
      <c r="F84" s="26"/>
    </row>
    <row r="85" spans="1:6">
      <c r="A85" s="27" t="s">
        <v>39</v>
      </c>
      <c r="B85" s="26"/>
      <c r="C85" s="26"/>
      <c r="D85" s="26"/>
      <c r="E85" s="26"/>
      <c r="F85" s="26"/>
    </row>
    <row r="86" spans="1:6">
      <c r="A86" s="67"/>
      <c r="B86" s="26"/>
      <c r="C86" s="26"/>
      <c r="D86" s="26"/>
      <c r="E86" s="26"/>
      <c r="F86" s="26"/>
    </row>
    <row r="87" spans="1:6">
      <c r="A87" s="67"/>
      <c r="B87" s="26"/>
      <c r="C87" s="26"/>
      <c r="D87" s="26"/>
      <c r="E87" s="26"/>
      <c r="F87" s="26"/>
    </row>
    <row r="88" spans="1:6">
      <c r="A88" s="67"/>
      <c r="B88" s="26"/>
      <c r="C88" s="26"/>
      <c r="D88" s="26"/>
      <c r="E88" s="26"/>
      <c r="F88" s="26"/>
    </row>
    <row r="89" spans="1:6">
      <c r="A89" s="26"/>
      <c r="B89" s="26"/>
      <c r="C89" s="26"/>
      <c r="D89" s="26"/>
      <c r="E89" s="26"/>
      <c r="F89" s="26"/>
    </row>
    <row r="90" spans="1:6">
      <c r="A90" s="26"/>
      <c r="B90" s="26"/>
      <c r="C90" s="26"/>
      <c r="D90" s="26"/>
      <c r="E90" s="26"/>
      <c r="F90" s="26"/>
    </row>
    <row r="91" spans="1:6">
      <c r="A91" s="26"/>
      <c r="B91" s="26"/>
      <c r="C91" s="26"/>
      <c r="D91" s="26"/>
      <c r="E91" s="26"/>
      <c r="F91" s="26"/>
    </row>
    <row r="92" spans="1:6">
      <c r="A92" s="26"/>
      <c r="B92" s="26"/>
      <c r="C92" s="26"/>
      <c r="D92" s="26"/>
      <c r="E92" s="26"/>
      <c r="F92" s="26"/>
    </row>
    <row r="93" spans="1:6">
      <c r="A93" s="26"/>
      <c r="B93" s="26"/>
      <c r="C93" s="26"/>
      <c r="D93" s="26"/>
      <c r="E93" s="26"/>
      <c r="F93" s="26"/>
    </row>
    <row r="94" spans="1:6">
      <c r="A94" s="26"/>
      <c r="B94" s="26"/>
      <c r="C94" s="26"/>
      <c r="D94" s="26"/>
      <c r="E94" s="26"/>
      <c r="F94" s="26"/>
    </row>
    <row r="95" spans="1:6">
      <c r="A95" s="26"/>
      <c r="B95" s="26"/>
      <c r="C95" s="26"/>
      <c r="D95" s="26"/>
      <c r="E95" s="26"/>
      <c r="F95" s="26"/>
    </row>
    <row r="96" spans="1:6">
      <c r="A96" s="26"/>
      <c r="B96" s="26"/>
      <c r="C96" s="26"/>
      <c r="D96" s="26"/>
      <c r="E96" s="26"/>
      <c r="F96" s="26"/>
    </row>
    <row r="97" spans="1:6">
      <c r="A97" s="26"/>
      <c r="B97" s="26"/>
      <c r="C97" s="26"/>
      <c r="D97" s="26"/>
      <c r="E97" s="26"/>
      <c r="F97" s="26"/>
    </row>
    <row r="98" spans="1:6">
      <c r="A98" s="26"/>
      <c r="B98" s="26"/>
      <c r="C98" s="26"/>
      <c r="D98" s="26"/>
      <c r="E98" s="26"/>
      <c r="F98" s="26"/>
    </row>
    <row r="99" spans="1:6">
      <c r="A99" s="26"/>
      <c r="B99" s="26"/>
      <c r="C99" s="26"/>
      <c r="D99" s="26"/>
      <c r="E99" s="26"/>
      <c r="F99" s="26"/>
    </row>
    <row r="100" spans="1:6">
      <c r="A100" s="26"/>
      <c r="B100" s="26"/>
      <c r="C100" s="26"/>
      <c r="D100" s="26"/>
      <c r="E100" s="26"/>
      <c r="F100" s="26"/>
    </row>
    <row r="101" spans="1:6">
      <c r="A101" s="26"/>
      <c r="B101" s="26"/>
      <c r="C101" s="26"/>
      <c r="D101" s="26"/>
      <c r="E101" s="26"/>
      <c r="F101" s="26"/>
    </row>
    <row r="102" spans="1:6">
      <c r="A102" s="26"/>
      <c r="B102" s="26"/>
      <c r="C102" s="26"/>
      <c r="D102" s="26"/>
      <c r="E102" s="26"/>
      <c r="F102" s="26"/>
    </row>
  </sheetData>
  <sheetProtection algorithmName="SHA-512" hashValue="+4iniJdE1osoNWEHkC62cKuKNdwKtW29xeDWDB87uqlXZhQkPlhvkMgQ8fVc9JdpScGoh4+FwBtiegTCeSGLpA==" saltValue="oU82rSs0kfcLIIGfzHYb4A==" spinCount="100000" sheet="1" insertRows="0" deleteRows="0"/>
  <mergeCells count="2">
    <mergeCell ref="A21:A22"/>
    <mergeCell ref="B21:B22"/>
  </mergeCells>
  <phoneticPr fontId="3" type="noConversion"/>
  <dataValidations count="1">
    <dataValidation type="list" allowBlank="1" showInputMessage="1" showErrorMessage="1" sqref="B2:K2" xr:uid="{5478BFC2-6228-42B1-8C34-3BF2D2FFE6FD}">
      <formula1>$B$58:$B$84</formula1>
    </dataValidation>
  </dataValidations>
  <pageMargins left="0.7" right="0.7" top="0.75" bottom="0.75" header="0.3" footer="0.3"/>
  <pageSetup scale="38" orientation="landscape" horizontalDpi="1200" verticalDpi="1200" r:id="rId1"/>
  <colBreaks count="1" manualBreakCount="1">
    <brk id="1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BAAF1-C890-4A72-A19E-37014134E46B}">
  <sheetPr>
    <pageSetUpPr fitToPage="1"/>
  </sheetPr>
  <dimension ref="A1:I5"/>
  <sheetViews>
    <sheetView workbookViewId="0"/>
  </sheetViews>
  <sheetFormatPr defaultColWidth="9.140625" defaultRowHeight="12"/>
  <cols>
    <col min="1" max="16384" width="9.140625" style="26"/>
  </cols>
  <sheetData>
    <row r="1" spans="1:9" ht="12.75">
      <c r="A1" s="70" t="s">
        <v>59</v>
      </c>
    </row>
    <row r="3" spans="1:9" ht="12.75">
      <c r="A3" s="71" t="s">
        <v>60</v>
      </c>
      <c r="B3" s="69"/>
      <c r="C3" s="69"/>
      <c r="D3" s="69"/>
      <c r="E3" s="69"/>
      <c r="F3" s="69"/>
      <c r="G3" s="69"/>
      <c r="H3" s="69"/>
      <c r="I3" s="69"/>
    </row>
    <row r="4" spans="1:9" ht="12.75">
      <c r="A4" s="69" t="s">
        <v>61</v>
      </c>
      <c r="B4" s="69"/>
      <c r="C4" s="69"/>
      <c r="D4" s="69"/>
      <c r="E4" s="69"/>
      <c r="F4" s="69"/>
      <c r="G4" s="69"/>
      <c r="H4" s="69"/>
      <c r="I4" s="69"/>
    </row>
    <row r="5" spans="1:9" ht="12.75">
      <c r="A5" s="72" t="s">
        <v>62</v>
      </c>
      <c r="B5" s="69"/>
      <c r="C5" s="69"/>
      <c r="D5" s="69"/>
      <c r="E5" s="69"/>
      <c r="F5" s="69"/>
      <c r="G5" s="69"/>
      <c r="H5" s="69"/>
      <c r="I5" s="69"/>
    </row>
  </sheetData>
  <hyperlinks>
    <hyperlink ref="A5" r:id="rId1" display="https://www.ncei.noaa.gov/access/search/data-search/local-climatological-data?startDate=2022-01-03T00:00:00&amp;endDate=2022-01-05T23:59:59&amp;bbox=44.984,-93.133,44.904,-93.053&amp;pageNum=1&amp;dataTypes=HourlyWindSpeed" xr:uid="{91CF4EB9-6ED7-47E1-9A3E-57CE74FBE31E}"/>
  </hyperlinks>
  <pageMargins left="0.7" right="0.7" top="0.75" bottom="0.75" header="0.3" footer="0.3"/>
  <pageSetup orientation="portrait" verticalDpi="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Instructions</vt:lpstr>
      <vt:lpstr>Material Handling</vt:lpstr>
      <vt:lpstr>Local Climate Data</vt:lpstr>
      <vt:lpstr>Instructions!Print_Area</vt:lpstr>
      <vt:lpstr>'Material Handling'!Print_Area</vt:lpstr>
    </vt:vector>
  </TitlesOfParts>
  <Manager>Sandra Simbeck</Manager>
  <Company>pca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Storage Piles Material Handling Air Emissions Calculator</dc:title>
  <dc:subject>Air emissions calculator for regulated parties to use to estimate their potential to emit for air permitting.</dc:subject>
  <dc:creator>Minnesota Pollution Control Agency - Rand Silvers, Peggy Bartz, Toni Volkmeier (Sandra Simbeck)</dc:creator>
  <cp:keywords>minnesota pollution control agency,aq-f13-ecs04,air emissions,air quality,air permitting,[name] air emissions calculator</cp:keywords>
  <dc:description>Leave titles as-is, they are connected to other areas of spreadsheet. Each spreadsheet has been set up in advance for locking. Password protected (see Forms inventory).</dc:description>
  <cp:lastModifiedBy>Simbeck, Sandra (MPCA)</cp:lastModifiedBy>
  <cp:lastPrinted>2023-07-07T19:32:04Z</cp:lastPrinted>
  <dcterms:created xsi:type="dcterms:W3CDTF">2023-05-17T01:34:07Z</dcterms:created>
  <dcterms:modified xsi:type="dcterms:W3CDTF">2025-01-07T17:25:35Z</dcterms:modified>
  <cp:category>air quality,permitting</cp:category>
</cp:coreProperties>
</file>