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T:\Klucas_Christopher.CK\Gail's T Drive\FORMS\Air Quality\aq-f Toni VolkmeierCassandra Meyer Permit related\aq-f1\"/>
    </mc:Choice>
  </mc:AlternateContent>
  <xr:revisionPtr revIDLastSave="0" documentId="13_ncr:1_{D2C4AE78-2A00-4DB9-A4F8-14A86C66CE45}" xr6:coauthVersionLast="47" xr6:coauthVersionMax="47" xr10:uidLastSave="{00000000-0000-0000-0000-000000000000}"/>
  <bookViews>
    <workbookView xWindow="-120" yWindow="-120" windowWidth="29040" windowHeight="15840" xr2:uid="{D5C52F51-6C47-4CA3-A1B4-13C508AEE528}"/>
  </bookViews>
  <sheets>
    <sheet name="1.2 Alt. Method (flue gas flow)" sheetId="5" r:id="rId1"/>
    <sheet name="Step 1 guidance" sheetId="1" r:id="rId2"/>
    <sheet name="Step 2 guidance" sheetId="2" r:id="rId3"/>
    <sheet name="Step 3 guidance" sheetId="3" r:id="rId4"/>
    <sheet name="Step 6 guidance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  <c r="C25" i="5" l="1" a="1"/>
  <c r="C25" i="5" s="1"/>
  <c r="C33" i="5" s="1"/>
  <c r="D6" i="4" l="1"/>
  <c r="S4" i="3"/>
  <c r="M4" i="3"/>
  <c r="O7" i="3"/>
  <c r="P7" i="3" s="1"/>
  <c r="O6" i="3"/>
  <c r="P6" i="3" s="1"/>
  <c r="O5" i="3"/>
  <c r="P5" i="3" s="1"/>
  <c r="O4" i="3"/>
  <c r="P4" i="3" s="1"/>
  <c r="O3" i="3"/>
  <c r="P3" i="3" s="1"/>
  <c r="L4" i="3"/>
  <c r="M4" i="2"/>
  <c r="L4" i="2"/>
  <c r="D18" i="1"/>
  <c r="M5" i="3" l="1"/>
  <c r="D6" i="3" s="1"/>
  <c r="Q4" i="3"/>
  <c r="A13" i="3" s="1"/>
  <c r="C21" i="5" l="1"/>
  <c r="A12" i="3"/>
  <c r="O5" i="1" l="1"/>
  <c r="N5" i="1"/>
  <c r="M5" i="1"/>
  <c r="L5" i="1"/>
  <c r="K5" i="1"/>
  <c r="F13" i="1" l="1"/>
  <c r="B20" i="2" s="1"/>
  <c r="F8" i="1"/>
  <c r="B15" i="2" s="1"/>
  <c r="C8" i="5" s="1"/>
  <c r="F14" i="1"/>
  <c r="B21" i="2" s="1"/>
  <c r="C13" i="5" s="1"/>
  <c r="F10" i="1" l="1"/>
  <c r="F9" i="1"/>
  <c r="F11" i="1"/>
  <c r="B18" i="2" s="1"/>
  <c r="C11" i="5" s="1"/>
  <c r="F12" i="1"/>
  <c r="B19" i="2" s="1"/>
  <c r="C12" i="5" s="1"/>
  <c r="B16" i="2" l="1"/>
  <c r="C9" i="5"/>
  <c r="B17" i="2"/>
  <c r="C10" i="5" s="1"/>
  <c r="D8" i="5" s="1"/>
  <c r="N4" i="2"/>
  <c r="D6" i="2" s="1"/>
  <c r="C15" i="2"/>
  <c r="C17" i="5" l="1"/>
  <c r="C37" i="5" l="1"/>
  <c r="C41" i="5" s="1"/>
  <c r="C4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<sst xmlns="http://schemas.openxmlformats.org/spreadsheetml/2006/main" count="164" uniqueCount="109">
  <si>
    <t>Ultimate analysis (dry basis)</t>
  </si>
  <si>
    <t>% Mass</t>
  </si>
  <si>
    <t>Carbon</t>
  </si>
  <si>
    <t>Hydrogen</t>
  </si>
  <si>
    <t>Sulfur</t>
  </si>
  <si>
    <t>Oxygen</t>
  </si>
  <si>
    <t>Nitrogen</t>
  </si>
  <si>
    <t xml:space="preserve">Moisture content of fuel </t>
  </si>
  <si>
    <t>Species</t>
  </si>
  <si>
    <t>Ash</t>
  </si>
  <si>
    <t>MAF analysis</t>
  </si>
  <si>
    <t>If analysis was performed on a moisture and ash free basis (MAF basis), input values from analysis in blue highlighted fields.</t>
  </si>
  <si>
    <t>INPUTS</t>
  </si>
  <si>
    <t>OUTPUTS</t>
  </si>
  <si>
    <t>Analysis (wet basis)</t>
  </si>
  <si>
    <t>Moisture</t>
  </si>
  <si>
    <t>Dry basis</t>
  </si>
  <si>
    <t>MAF Basis</t>
  </si>
  <si>
    <t>Complete input:</t>
  </si>
  <si>
    <t>Analysis done on "wet basis" or "dry basis"?</t>
  </si>
  <si>
    <t>Ash dry basis</t>
  </si>
  <si>
    <t>Ash wet basis</t>
  </si>
  <si>
    <t xml:space="preserve">Ash content of fuel </t>
  </si>
  <si>
    <t>Input moisture content (this is on a wet basis). This is necessary if other analysis was done on a dry or moisture and ash free basis.</t>
  </si>
  <si>
    <t>Input ash content. This is necessary if other analyis was done on an ash free basis.</t>
  </si>
  <si>
    <t xml:space="preserve">The higher heating value (HHV) is usually obtained on a dry basis. If the HHV was obtained on a dry basis input in units of Btu/lb fuel. </t>
  </si>
  <si>
    <t>Higher Heating Value (dry basis, Btu/lb)</t>
  </si>
  <si>
    <t>Higher Heating Value (wet basis, Btu/lb)</t>
  </si>
  <si>
    <t xml:space="preserve">If the high heat heating value is only known on a moisture and ash free basis (MAF) enter the value below in units of Btu/lb fuel. </t>
  </si>
  <si>
    <t>Higher Heating Value (MAF basis, Btu/lb)</t>
  </si>
  <si>
    <t>If ultimate analysis is obtained (this is accomplished on a dry basis), input values from analyis by percent mass.</t>
  </si>
  <si>
    <t>HHV Dry basis</t>
  </si>
  <si>
    <t>HHV MAF Basis</t>
  </si>
  <si>
    <t>wet basis analysis</t>
  </si>
  <si>
    <t>This is the analysis converted into values on a wet basis by percent mass.</t>
  </si>
  <si>
    <t>If analysis for fuel is known on a wet basis, proceed to Step 2 guidance tab, otherwise follow INPUTS directions below.</t>
  </si>
  <si>
    <t>If fuel heat input value in units of MMBtu/hr is known enter value below.</t>
  </si>
  <si>
    <t>Fuel heat of combustion</t>
  </si>
  <si>
    <t>Units (dropdown)</t>
  </si>
  <si>
    <t>Hin</t>
  </si>
  <si>
    <t>FHofC</t>
  </si>
  <si>
    <t>kg units</t>
  </si>
  <si>
    <t>m^3 units</t>
  </si>
  <si>
    <t>lb units</t>
  </si>
  <si>
    <t>gal units</t>
  </si>
  <si>
    <t>ft^3 units</t>
  </si>
  <si>
    <t>unit</t>
  </si>
  <si>
    <t>Based on the input, this is the fuel heat input value in units of MMBtu/hr.</t>
  </si>
  <si>
    <t>MMBtu/MJ</t>
  </si>
  <si>
    <t>MMBtu/Btu</t>
  </si>
  <si>
    <t>Excess air used in combustion (%)</t>
  </si>
  <si>
    <t>INPUT</t>
  </si>
  <si>
    <t>OUTPUT</t>
  </si>
  <si>
    <t>Oxygen in dry flue (%)</t>
  </si>
  <si>
    <t>Step 1:</t>
  </si>
  <si>
    <t>Step 2:</t>
  </si>
  <si>
    <t>Variable</t>
  </si>
  <si>
    <t>Fuel Higher Heating Value (Btu/lb)</t>
  </si>
  <si>
    <t>Input the higher heating value of the fuel, with units of Btu/lb fuel, on a wet basis.</t>
  </si>
  <si>
    <t>Step 3:</t>
  </si>
  <si>
    <t>Input the fuel heat input value with units of MMBtu/hr.</t>
  </si>
  <si>
    <t>Heat Input value (MMBtu/hr)</t>
  </si>
  <si>
    <t>Step 4:</t>
  </si>
  <si>
    <t>E</t>
  </si>
  <si>
    <t>Excess Air (%)</t>
  </si>
  <si>
    <t>Step 5:</t>
  </si>
  <si>
    <t>T</t>
  </si>
  <si>
    <t>Input the temperature of flue gas at stack exit in degrees Fahrenheit.</t>
  </si>
  <si>
    <t>Flue Gas Temperature (°F)</t>
  </si>
  <si>
    <t>Step 6:</t>
  </si>
  <si>
    <t>Oxygen in Dry Flue (%)</t>
  </si>
  <si>
    <t>Based on input, this is the estimated flue gas factor in units of scf/MMBtu:</t>
  </si>
  <si>
    <t>Flue Gas Factor (scf/MMBtu)</t>
  </si>
  <si>
    <t>Step 7:</t>
  </si>
  <si>
    <t>Based on input, this is the estimated flue gas flow rate in standard cubic feet per minute:</t>
  </si>
  <si>
    <t>Flue gas flow rate (scfm)</t>
  </si>
  <si>
    <t>Step 8:</t>
  </si>
  <si>
    <t>Step 9:</t>
  </si>
  <si>
    <t>Flue gas flow rate (acfm)</t>
  </si>
  <si>
    <t>Based on input, this is the estimated flue gas flow rate in actual cubic feet per minute:</t>
  </si>
  <si>
    <t>APTI 427 (Combustion Source Evaluation, June 2003)</t>
  </si>
  <si>
    <t>Input the percentage of excess air used in combustion. If percent oxygen in dry flue gas is known, then this step should be skipped.</t>
  </si>
  <si>
    <r>
      <t>C</t>
    </r>
    <r>
      <rPr>
        <vertAlign val="subscript"/>
        <sz val="9"/>
        <color theme="1"/>
        <rFont val="Arial"/>
        <family val="2"/>
      </rPr>
      <t>wb</t>
    </r>
  </si>
  <si>
    <r>
      <t>H</t>
    </r>
    <r>
      <rPr>
        <vertAlign val="subscript"/>
        <sz val="9"/>
        <color theme="1"/>
        <rFont val="Arial"/>
        <family val="2"/>
      </rPr>
      <t>wb</t>
    </r>
  </si>
  <si>
    <r>
      <t>S</t>
    </r>
    <r>
      <rPr>
        <vertAlign val="subscript"/>
        <sz val="9"/>
        <color theme="1"/>
        <rFont val="Arial"/>
        <family val="2"/>
      </rPr>
      <t>wb</t>
    </r>
  </si>
  <si>
    <r>
      <t>O</t>
    </r>
    <r>
      <rPr>
        <vertAlign val="subscript"/>
        <sz val="9"/>
        <color theme="1"/>
        <rFont val="Arial"/>
        <family val="2"/>
      </rPr>
      <t>wb</t>
    </r>
  </si>
  <si>
    <r>
      <t>N</t>
    </r>
    <r>
      <rPr>
        <vertAlign val="subscript"/>
        <sz val="9"/>
        <color theme="1"/>
        <rFont val="Arial"/>
        <family val="2"/>
      </rPr>
      <t>wb</t>
    </r>
  </si>
  <si>
    <r>
      <t>M</t>
    </r>
    <r>
      <rPr>
        <vertAlign val="subscript"/>
        <sz val="9"/>
        <color theme="1"/>
        <rFont val="Arial"/>
        <family val="2"/>
      </rPr>
      <t>wb</t>
    </r>
  </si>
  <si>
    <r>
      <t>HHV</t>
    </r>
    <r>
      <rPr>
        <vertAlign val="subscript"/>
        <sz val="9"/>
        <color theme="1"/>
        <rFont val="Arial"/>
        <family val="2"/>
      </rPr>
      <t>wb</t>
    </r>
  </si>
  <si>
    <r>
      <t>He</t>
    </r>
    <r>
      <rPr>
        <vertAlign val="subscript"/>
        <sz val="9"/>
        <color theme="1"/>
        <rFont val="Arial"/>
        <family val="2"/>
      </rPr>
      <t>in</t>
    </r>
  </si>
  <si>
    <r>
      <t>Ox</t>
    </r>
    <r>
      <rPr>
        <vertAlign val="subscript"/>
        <sz val="9"/>
        <color theme="1"/>
        <rFont val="Arial"/>
        <family val="2"/>
      </rPr>
      <t>df</t>
    </r>
  </si>
  <si>
    <r>
      <t>F</t>
    </r>
    <r>
      <rPr>
        <vertAlign val="subscript"/>
        <sz val="9"/>
        <color theme="1"/>
        <rFont val="Arial"/>
        <family val="2"/>
      </rPr>
      <t>w</t>
    </r>
  </si>
  <si>
    <r>
      <t>Q</t>
    </r>
    <r>
      <rPr>
        <vertAlign val="subscript"/>
        <sz val="9"/>
        <color theme="1"/>
        <rFont val="Arial"/>
        <family val="2"/>
      </rPr>
      <t>scfm</t>
    </r>
  </si>
  <si>
    <r>
      <t>Q</t>
    </r>
    <r>
      <rPr>
        <vertAlign val="subscript"/>
        <sz val="9"/>
        <color theme="1"/>
        <rFont val="Arial"/>
        <family val="2"/>
      </rPr>
      <t>acfm</t>
    </r>
  </si>
  <si>
    <r>
      <t>Moisture (H</t>
    </r>
    <r>
      <rPr>
        <vertAlign val="subscript"/>
        <sz val="9"/>
        <rFont val="Arial"/>
        <family val="2"/>
      </rPr>
      <t>2</t>
    </r>
    <r>
      <rPr>
        <sz val="9"/>
        <rFont val="Arial"/>
        <family val="2"/>
      </rPr>
      <t>O)</t>
    </r>
  </si>
  <si>
    <r>
      <t>Based on the input, this is the higher heating value on a wet basis (HHV</t>
    </r>
    <r>
      <rPr>
        <vertAlign val="subscript"/>
        <sz val="9"/>
        <rFont val="Arial"/>
        <family val="2"/>
      </rPr>
      <t>wb</t>
    </r>
    <r>
      <rPr>
        <sz val="9"/>
        <rFont val="Arial"/>
        <family val="2"/>
      </rPr>
      <t>) in units Btu/lb fuel.</t>
    </r>
  </si>
  <si>
    <r>
      <t xml:space="preserve">Based on inputs in </t>
    </r>
    <r>
      <rPr>
        <i/>
        <sz val="9"/>
        <rFont val="Arial"/>
        <family val="2"/>
      </rPr>
      <t>Step 1 guidance</t>
    </r>
    <r>
      <rPr>
        <sz val="9"/>
        <rFont val="Arial"/>
        <family val="2"/>
      </rPr>
      <t xml:space="preserve"> tab, the fuel analysis on a wet basis is shown below. If Step 1 guidance tab not used, manually enter fuel analysis on </t>
    </r>
    <r>
      <rPr>
        <u/>
        <sz val="9"/>
        <rFont val="Arial"/>
        <family val="2"/>
      </rPr>
      <t>wet basis</t>
    </r>
    <r>
      <rPr>
        <sz val="9"/>
        <rFont val="Arial"/>
        <family val="2"/>
      </rPr>
      <t xml:space="preserve"> by percent mass.</t>
    </r>
  </si>
  <si>
    <t>Step 1 guidance</t>
  </si>
  <si>
    <t>Step 2 guidance</t>
  </si>
  <si>
    <r>
      <t>Use table below to input the fuel analysis by percent mass for carbon (C</t>
    </r>
    <r>
      <rPr>
        <vertAlign val="subscript"/>
        <sz val="9"/>
        <color theme="1"/>
        <rFont val="Arial"/>
        <family val="2"/>
      </rPr>
      <t>wb</t>
    </r>
    <r>
      <rPr>
        <sz val="9"/>
        <color theme="1"/>
        <rFont val="Arial"/>
        <family val="2"/>
      </rPr>
      <t>), hydrogen (H</t>
    </r>
    <r>
      <rPr>
        <vertAlign val="subscript"/>
        <sz val="9"/>
        <color theme="1"/>
        <rFont val="Arial"/>
        <family val="2"/>
      </rPr>
      <t>wb</t>
    </r>
    <r>
      <rPr>
        <sz val="9"/>
        <color theme="1"/>
        <rFont val="Arial"/>
        <family val="2"/>
      </rPr>
      <t>), sulfur (S</t>
    </r>
    <r>
      <rPr>
        <vertAlign val="subscript"/>
        <sz val="9"/>
        <color theme="1"/>
        <rFont val="Arial"/>
        <family val="2"/>
      </rPr>
      <t>wb</t>
    </r>
    <r>
      <rPr>
        <sz val="9"/>
        <color theme="1"/>
        <rFont val="Arial"/>
        <family val="2"/>
      </rPr>
      <t>), oxygen (O</t>
    </r>
    <r>
      <rPr>
        <vertAlign val="subscript"/>
        <sz val="9"/>
        <color theme="1"/>
        <rFont val="Arial"/>
        <family val="2"/>
      </rPr>
      <t>wb</t>
    </r>
    <r>
      <rPr>
        <sz val="9"/>
        <color theme="1"/>
        <rFont val="Arial"/>
        <family val="2"/>
      </rPr>
      <t>), nitrogen (N</t>
    </r>
    <r>
      <rPr>
        <vertAlign val="subscript"/>
        <sz val="9"/>
        <color theme="1"/>
        <rFont val="Arial"/>
        <family val="2"/>
      </rPr>
      <t>wb</t>
    </r>
    <r>
      <rPr>
        <sz val="9"/>
        <color theme="1"/>
        <rFont val="Arial"/>
        <family val="2"/>
      </rPr>
      <t>), ash (A</t>
    </r>
    <r>
      <rPr>
        <vertAlign val="subscript"/>
        <sz val="9"/>
        <color theme="1"/>
        <rFont val="Arial"/>
        <family val="2"/>
      </rPr>
      <t>wb</t>
    </r>
    <r>
      <rPr>
        <sz val="9"/>
        <color theme="1"/>
        <rFont val="Arial"/>
        <family val="2"/>
      </rPr>
      <t>), and moisture (M</t>
    </r>
    <r>
      <rPr>
        <vertAlign val="subscript"/>
        <sz val="9"/>
        <color theme="1"/>
        <rFont val="Arial"/>
        <family val="2"/>
      </rPr>
      <t>wb</t>
    </r>
    <r>
      <rPr>
        <sz val="9"/>
        <color theme="1"/>
        <rFont val="Arial"/>
        <family val="2"/>
      </rPr>
      <t xml:space="preserve">), all on a wet basis. </t>
    </r>
  </si>
  <si>
    <r>
      <t>If percent oxygen in dry flue gas (Ox</t>
    </r>
    <r>
      <rPr>
        <vertAlign val="subscript"/>
        <sz val="9"/>
        <color theme="1"/>
        <rFont val="Arial"/>
        <family val="2"/>
      </rPr>
      <t>df</t>
    </r>
    <r>
      <rPr>
        <sz val="9"/>
        <color theme="1"/>
        <rFont val="Arial"/>
        <family val="2"/>
      </rPr>
      <t>) is known, enter below. If excess air (%) is given in Step 4, then an estimate is given.</t>
    </r>
  </si>
  <si>
    <t>Step 3 guidance</t>
  </si>
  <si>
    <t>Step 6 guidance</t>
  </si>
  <si>
    <r>
      <t>Heat input value (He</t>
    </r>
    <r>
      <rPr>
        <b/>
        <vertAlign val="subscript"/>
        <sz val="9"/>
        <rFont val="Arial"/>
        <family val="2"/>
      </rPr>
      <t xml:space="preserve">in </t>
    </r>
    <r>
      <rPr>
        <b/>
        <sz val="9"/>
        <rFont val="Arial"/>
        <family val="2"/>
      </rPr>
      <t>, MMBtu/hr)</t>
    </r>
  </si>
  <si>
    <r>
      <t>If H</t>
    </r>
    <r>
      <rPr>
        <vertAlign val="subscript"/>
        <sz val="9"/>
        <rFont val="Arial"/>
        <family val="2"/>
      </rPr>
      <t>in</t>
    </r>
    <r>
      <rPr>
        <sz val="9"/>
        <rFont val="Arial"/>
        <family val="2"/>
      </rPr>
      <t xml:space="preserve"> is </t>
    </r>
    <r>
      <rPr>
        <u/>
        <sz val="9"/>
        <rFont val="Arial"/>
        <family val="2"/>
      </rPr>
      <t>unknown</t>
    </r>
    <r>
      <rPr>
        <sz val="9"/>
        <rFont val="Arial"/>
        <family val="2"/>
      </rPr>
      <t>, enter the fuel heat of combustion and units below.</t>
    </r>
  </si>
  <si>
    <r>
      <t>In order to estimate the percent oxygen in dry flue (Ox</t>
    </r>
    <r>
      <rPr>
        <vertAlign val="subscript"/>
        <sz val="9"/>
        <rFont val="Arial"/>
        <family val="2"/>
      </rPr>
      <t>df</t>
    </r>
    <r>
      <rPr>
        <sz val="9"/>
        <rFont val="Arial"/>
        <family val="2"/>
      </rPr>
      <t>), enter the percentage of excess air used in combustion below.</t>
    </r>
  </si>
  <si>
    <r>
      <t>Based on the inputed excess air, the percent of oxygen in dry flue (Ox</t>
    </r>
    <r>
      <rPr>
        <vertAlign val="subscript"/>
        <sz val="9"/>
        <rFont val="Arial"/>
        <family val="2"/>
      </rPr>
      <t>df</t>
    </r>
    <r>
      <rPr>
        <sz val="9"/>
        <rFont val="Arial"/>
        <family val="2"/>
      </rPr>
      <t>) is shown below.</t>
    </r>
  </si>
  <si>
    <r>
      <rPr>
        <b/>
        <sz val="9"/>
        <color theme="1"/>
        <rFont val="Arial"/>
        <family val="2"/>
      </rPr>
      <t>Instructions:</t>
    </r>
    <r>
      <rPr>
        <sz val="9"/>
        <color theme="1"/>
        <rFont val="Arial"/>
        <family val="2"/>
      </rPr>
      <t xml:space="preserve"> Use these steps to help estimate flue gas flow (ft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>/min). If Step guidance tabs are used in advance, then their inputs will automatically be shown, otherwise manually input known information.</t>
    </r>
  </si>
  <si>
    <r>
      <rPr>
        <sz val="20"/>
        <color theme="1"/>
        <rFont val="Calibri"/>
        <family val="2"/>
        <scheme val="minor"/>
      </rPr>
      <t>GI-04a</t>
    </r>
    <r>
      <rPr>
        <sz val="11"/>
        <color theme="1"/>
        <rFont val="Calibri"/>
        <family val="2"/>
        <scheme val="minor"/>
      </rPr>
      <t xml:space="preserve">
</t>
    </r>
    <r>
      <rPr>
        <sz val="10"/>
        <color theme="1"/>
        <rFont val="Arial Black"/>
        <family val="2"/>
      </rPr>
      <t>Flue Gas Glow Rate Estimation</t>
    </r>
    <r>
      <rPr>
        <sz val="11"/>
        <color theme="1"/>
        <rFont val="Calibri"/>
        <family val="2"/>
        <scheme val="minor"/>
      </rPr>
      <t xml:space="preserve">
</t>
    </r>
    <r>
      <rPr>
        <sz val="10"/>
        <color theme="1"/>
        <rFont val="Arial"/>
        <family val="2"/>
      </rPr>
      <t>Air Quality Permit Program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Doc Type: Permit Calculations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</si>
</sst>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0.00000"/>
    <numFmt numFmtId="166" formatCode="0.00000000"/>
  </numFmts>
  <fonts count="25" x14ac:knownFonts="1">
    <font>
      <sz val="11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8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 Black"/>
      <family val="2"/>
    </font>
    <font>
      <sz val="20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vertAlign val="subscript"/>
      <sz val="9"/>
      <color theme="1"/>
      <name val="Arial"/>
      <family val="2"/>
    </font>
    <font>
      <b/>
      <i/>
      <sz val="14"/>
      <name val="Calibri"/>
      <family val="2"/>
    </font>
    <font>
      <sz val="9"/>
      <name val="Arial"/>
      <family val="2"/>
    </font>
    <font>
      <b/>
      <sz val="9"/>
      <name val="Arial"/>
      <family val="2"/>
    </font>
    <font>
      <vertAlign val="subscript"/>
      <sz val="9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i/>
      <sz val="9"/>
      <name val="Arial"/>
      <family val="2"/>
    </font>
    <font>
      <u/>
      <sz val="9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4"/>
      <name val="Calibri"/>
      <family val="2"/>
    </font>
    <font>
      <b/>
      <vertAlign val="subscript"/>
      <sz val="9"/>
      <name val="Arial"/>
      <family val="2"/>
    </font>
    <font>
      <b/>
      <sz val="14"/>
      <color theme="1"/>
      <name val="Calibri"/>
      <family val="2"/>
      <scheme val="minor"/>
    </font>
    <font>
      <vertAlign val="superscript"/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9" fillId="3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/>
    <xf numFmtId="2" fontId="7" fillId="2" borderId="1" xfId="0" applyNumberFormat="1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1" fontId="7" fillId="2" borderId="1" xfId="0" applyNumberFormat="1" applyFont="1" applyFill="1" applyBorder="1" applyAlignment="1" applyProtection="1">
      <alignment horizontal="center" vertical="center"/>
      <protection locked="0"/>
    </xf>
    <xf numFmtId="164" fontId="7" fillId="2" borderId="1" xfId="0" applyNumberFormat="1" applyFont="1" applyFill="1" applyBorder="1" applyAlignment="1" applyProtection="1">
      <alignment horizontal="center" vertical="center"/>
      <protection locked="0"/>
    </xf>
    <xf numFmtId="3" fontId="7" fillId="2" borderId="1" xfId="1" applyNumberFormat="1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/>
    <xf numFmtId="0" fontId="8" fillId="0" borderId="1" xfId="0" applyFont="1" applyFill="1" applyBorder="1" applyAlignment="1">
      <alignment horizontal="center"/>
    </xf>
    <xf numFmtId="0" fontId="12" fillId="0" borderId="0" xfId="0" applyFont="1" applyFill="1"/>
    <xf numFmtId="0" fontId="13" fillId="0" borderId="1" xfId="0" applyFont="1" applyFill="1" applyBorder="1"/>
    <xf numFmtId="0" fontId="13" fillId="0" borderId="1" xfId="0" applyFont="1" applyFill="1" applyBorder="1" applyAlignment="1">
      <alignment horizontal="center"/>
    </xf>
    <xf numFmtId="0" fontId="12" fillId="0" borderId="1" xfId="0" applyFont="1" applyFill="1" applyBorder="1"/>
    <xf numFmtId="2" fontId="12" fillId="0" borderId="0" xfId="0" applyNumberFormat="1" applyFont="1" applyFill="1"/>
    <xf numFmtId="0" fontId="12" fillId="0" borderId="0" xfId="0" applyFont="1" applyFill="1" applyBorder="1"/>
    <xf numFmtId="0" fontId="13" fillId="0" borderId="1" xfId="0" applyFont="1" applyFill="1" applyBorder="1" applyAlignment="1">
      <alignment wrapText="1"/>
    </xf>
    <xf numFmtId="0" fontId="12" fillId="2" borderId="1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>
      <alignment horizontal="left" wrapText="1"/>
    </xf>
    <xf numFmtId="0" fontId="16" fillId="0" borderId="0" xfId="0" applyFont="1" applyFill="1"/>
    <xf numFmtId="0" fontId="15" fillId="0" borderId="1" xfId="0" applyFont="1" applyFill="1" applyBorder="1" applyAlignment="1">
      <alignment horizontal="center" vertical="center"/>
    </xf>
    <xf numFmtId="2" fontId="12" fillId="2" borderId="1" xfId="0" applyNumberFormat="1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/>
    </xf>
    <xf numFmtId="166" fontId="12" fillId="0" borderId="0" xfId="0" applyNumberFormat="1" applyFont="1" applyFill="1"/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Alignment="1"/>
    <xf numFmtId="0" fontId="19" fillId="0" borderId="0" xfId="0" applyFont="1" applyFill="1"/>
    <xf numFmtId="2" fontId="12" fillId="5" borderId="1" xfId="0" applyNumberFormat="1" applyFont="1" applyFill="1" applyBorder="1" applyAlignment="1">
      <alignment horizontal="center"/>
    </xf>
    <xf numFmtId="164" fontId="12" fillId="5" borderId="1" xfId="0" applyNumberFormat="1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 vertical="center"/>
    </xf>
    <xf numFmtId="165" fontId="12" fillId="5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 applyProtection="1">
      <alignment horizontal="center"/>
      <protection locked="0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>
      <alignment horizontal="right" wrapText="1"/>
    </xf>
    <xf numFmtId="0" fontId="0" fillId="0" borderId="0" xfId="0" applyFill="1" applyBorder="1" applyAlignment="1">
      <alignment horizontal="right"/>
    </xf>
    <xf numFmtId="0" fontId="7" fillId="0" borderId="0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wrapText="1"/>
    </xf>
    <xf numFmtId="0" fontId="7" fillId="4" borderId="1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0" fontId="21" fillId="0" borderId="0" xfId="0" applyFont="1" applyFill="1"/>
    <xf numFmtId="0" fontId="15" fillId="0" borderId="3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horizontal="center"/>
    </xf>
    <xf numFmtId="0" fontId="12" fillId="2" borderId="1" xfId="0" applyFont="1" applyFill="1" applyBorder="1" applyAlignment="1" applyProtection="1">
      <alignment horizontal="center"/>
      <protection locked="0"/>
    </xf>
    <xf numFmtId="0" fontId="13" fillId="0" borderId="6" xfId="0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2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 applyProtection="1">
      <alignment vertical="center"/>
      <protection locked="0"/>
    </xf>
    <xf numFmtId="0" fontId="23" fillId="0" borderId="0" xfId="0" applyFont="1"/>
    <xf numFmtId="0" fontId="3" fillId="0" borderId="0" xfId="0" applyFont="1" applyAlignment="1">
      <alignment horizontal="left"/>
    </xf>
    <xf numFmtId="0" fontId="12" fillId="2" borderId="1" xfId="0" applyFont="1" applyFill="1" applyBorder="1" applyAlignment="1" applyProtection="1">
      <protection locked="0"/>
    </xf>
    <xf numFmtId="0" fontId="12" fillId="5" borderId="1" xfId="0" applyFont="1" applyFill="1" applyBorder="1" applyAlignment="1"/>
  </cellXfs>
  <cellStyles count="2">
    <cellStyle name="Comma" xfId="1" builtinId="3"/>
    <cellStyle name="Normal" xfId="0" builtinId="0"/>
  </cellStyles>
  <dxfs count="6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7" tint="0.79998168889431442"/>
        </patternFill>
      </fill>
    </dxf>
    <dxf>
      <fill>
        <patternFill>
          <bgColor rgb="FFFFC000"/>
        </patternFill>
      </fill>
    </dxf>
    <dxf>
      <font>
        <strike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114300</xdr:rowOff>
    </xdr:from>
    <xdr:to>
      <xdr:col>2</xdr:col>
      <xdr:colOff>1038225</xdr:colOff>
      <xdr:row>0</xdr:row>
      <xdr:rowOff>800100</xdr:rowOff>
    </xdr:to>
    <xdr:pic>
      <xdr:nvPicPr>
        <xdr:cNvPr id="7" name="Picture 6" descr="Minnesota Pollution Control Agency (MPCA), 520 Lafayette Road North, St. Paul, MN 55155-4194" title="Image of MPCA logo with St. Paul office address">
          <a:extLst>
            <a:ext uri="{FF2B5EF4-FFF2-40B4-BE49-F238E27FC236}">
              <a16:creationId xmlns:a16="http://schemas.microsoft.com/office/drawing/2014/main" id="{900FD843-32A9-41AA-9E6B-D81709C3D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14300"/>
          <a:ext cx="2390775" cy="685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3</xdr:col>
      <xdr:colOff>754483</xdr:colOff>
      <xdr:row>19</xdr:row>
      <xdr:rowOff>10381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255C50-2E5B-4FA9-B6F2-02CB13A74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447925"/>
          <a:ext cx="4602583" cy="21058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495DE-B5B2-4E32-93BE-B72F1207329C}">
  <sheetPr>
    <pageSetUpPr fitToPage="1"/>
  </sheetPr>
  <dimension ref="A1:F53"/>
  <sheetViews>
    <sheetView showGridLines="0" tabSelected="1" workbookViewId="0">
      <selection activeCell="C8" sqref="C8"/>
    </sheetView>
  </sheetViews>
  <sheetFormatPr defaultRowHeight="15" x14ac:dyDescent="0.25"/>
  <cols>
    <col min="1" max="1" width="11.42578125" style="1" customWidth="1"/>
    <col min="2" max="2" width="10.85546875" style="1" customWidth="1"/>
    <col min="3" max="3" width="51" style="1" customWidth="1"/>
    <col min="4" max="16384" width="9.140625" style="1"/>
  </cols>
  <sheetData>
    <row r="1" spans="1:6" ht="73.5" customHeight="1" x14ac:dyDescent="0.25">
      <c r="A1" s="42" t="s">
        <v>108</v>
      </c>
      <c r="B1" s="43"/>
      <c r="C1" s="43"/>
      <c r="D1" s="43"/>
      <c r="E1" s="43"/>
      <c r="F1" s="43"/>
    </row>
    <row r="2" spans="1:6" ht="20.25" customHeight="1" x14ac:dyDescent="0.25">
      <c r="A2" s="42"/>
      <c r="B2" s="42"/>
      <c r="C2" s="42"/>
      <c r="D2" s="42"/>
      <c r="E2" s="42"/>
      <c r="F2" s="42"/>
    </row>
    <row r="3" spans="1:6" ht="30" customHeight="1" x14ac:dyDescent="0.25">
      <c r="A3" s="44" t="s">
        <v>107</v>
      </c>
      <c r="B3" s="44"/>
      <c r="C3" s="44"/>
      <c r="D3" s="44"/>
      <c r="E3" s="44"/>
      <c r="F3" s="44"/>
    </row>
    <row r="4" spans="1:6" x14ac:dyDescent="0.25">
      <c r="A4" s="2"/>
      <c r="B4" s="2"/>
      <c r="C4" s="2"/>
    </row>
    <row r="5" spans="1:6" ht="42.75" customHeight="1" x14ac:dyDescent="0.25">
      <c r="A5" s="3" t="s">
        <v>54</v>
      </c>
      <c r="B5" s="48" t="s">
        <v>99</v>
      </c>
      <c r="C5" s="48"/>
    </row>
    <row r="6" spans="1:6" x14ac:dyDescent="0.25">
      <c r="A6" s="49" t="s">
        <v>14</v>
      </c>
      <c r="B6" s="49"/>
      <c r="C6" s="49"/>
    </row>
    <row r="7" spans="1:6" x14ac:dyDescent="0.25">
      <c r="A7" s="4" t="s">
        <v>56</v>
      </c>
      <c r="B7" s="14" t="s">
        <v>8</v>
      </c>
      <c r="C7" s="15" t="s">
        <v>1</v>
      </c>
    </row>
    <row r="8" spans="1:6" x14ac:dyDescent="0.25">
      <c r="A8" s="5" t="s">
        <v>82</v>
      </c>
      <c r="B8" s="6" t="s">
        <v>2</v>
      </c>
      <c r="C8" s="7" t="str">
        <f>IF('Step 1 guidance'!F8&lt;&gt;"",'Step 1 guidance'!F8,IF('Step 2 guidance'!B15&lt;&gt;"",'Step 2 guidance'!B15,""))</f>
        <v/>
      </c>
      <c r="D8" s="50" t="str">
        <f>IF(SUM(C8:C13)&gt;100,"ERROR, sum of analysis cannot be greater than 100","")</f>
        <v/>
      </c>
    </row>
    <row r="9" spans="1:6" x14ac:dyDescent="0.25">
      <c r="A9" s="5" t="s">
        <v>83</v>
      </c>
      <c r="B9" s="6" t="s">
        <v>3</v>
      </c>
      <c r="C9" s="7" t="str">
        <f>IF('Step 1 guidance'!F9&lt;&gt;"",'Step 1 guidance'!F9,IF('Step 2 guidance'!B16&lt;&gt;"",'Step 2 guidance'!B16,""))</f>
        <v/>
      </c>
      <c r="D9" s="50"/>
    </row>
    <row r="10" spans="1:6" x14ac:dyDescent="0.25">
      <c r="A10" s="5" t="s">
        <v>84</v>
      </c>
      <c r="B10" s="6" t="s">
        <v>4</v>
      </c>
      <c r="C10" s="7" t="str">
        <f>IF('Step 1 guidance'!F10&lt;&gt;"",'Step 1 guidance'!F10,IF('Step 2 guidance'!B17&lt;&gt;"",'Step 2 guidance'!B17,""))</f>
        <v/>
      </c>
      <c r="D10" s="50"/>
    </row>
    <row r="11" spans="1:6" x14ac:dyDescent="0.25">
      <c r="A11" s="5" t="s">
        <v>85</v>
      </c>
      <c r="B11" s="6" t="s">
        <v>5</v>
      </c>
      <c r="C11" s="7" t="str">
        <f>IF('Step 1 guidance'!F11&lt;&gt;"",'Step 1 guidance'!F11,IF('Step 2 guidance'!B18&lt;&gt;"",'Step 2 guidance'!B18,""))</f>
        <v/>
      </c>
      <c r="D11" s="50"/>
    </row>
    <row r="12" spans="1:6" x14ac:dyDescent="0.25">
      <c r="A12" s="5" t="s">
        <v>86</v>
      </c>
      <c r="B12" s="6" t="s">
        <v>6</v>
      </c>
      <c r="C12" s="7" t="str">
        <f>IF('Step 1 guidance'!F12&lt;&gt;"",'Step 1 guidance'!F12,IF('Step 2 guidance'!B19&lt;&gt;"",'Step 2 guidance'!B19,""))</f>
        <v/>
      </c>
      <c r="D12" s="50"/>
    </row>
    <row r="13" spans="1:6" x14ac:dyDescent="0.25">
      <c r="A13" s="5" t="s">
        <v>87</v>
      </c>
      <c r="B13" s="6" t="s">
        <v>15</v>
      </c>
      <c r="C13" s="7" t="str">
        <f>IF('Step 1 guidance'!F14&lt;&gt;"",'Step 1 guidance'!F14,IF('Step 2 guidance'!B21&lt;&gt;"",'Step 2 guidance'!B21,""))</f>
        <v/>
      </c>
      <c r="D13" s="50"/>
    </row>
    <row r="14" spans="1:6" x14ac:dyDescent="0.25">
      <c r="A14" s="9"/>
      <c r="B14" s="9"/>
      <c r="C14" s="9"/>
    </row>
    <row r="15" spans="1:6" ht="30" customHeight="1" x14ac:dyDescent="0.25">
      <c r="A15" s="3" t="s">
        <v>55</v>
      </c>
      <c r="B15" s="47" t="s">
        <v>58</v>
      </c>
      <c r="C15" s="47"/>
    </row>
    <row r="16" spans="1:6" x14ac:dyDescent="0.25">
      <c r="A16" s="45" t="s">
        <v>56</v>
      </c>
      <c r="B16" s="45"/>
      <c r="C16" s="4" t="s">
        <v>57</v>
      </c>
    </row>
    <row r="17" spans="1:4" x14ac:dyDescent="0.25">
      <c r="A17" s="46" t="s">
        <v>88</v>
      </c>
      <c r="B17" s="46"/>
      <c r="C17" s="7" t="str">
        <f>'Step 2 guidance'!D6</f>
        <v/>
      </c>
    </row>
    <row r="18" spans="1:4" x14ac:dyDescent="0.25">
      <c r="A18" s="9"/>
      <c r="B18" s="9"/>
      <c r="C18" s="9"/>
    </row>
    <row r="19" spans="1:4" ht="24" customHeight="1" x14ac:dyDescent="0.25">
      <c r="A19" s="29" t="s">
        <v>59</v>
      </c>
      <c r="B19" s="47" t="s">
        <v>60</v>
      </c>
      <c r="C19" s="47"/>
    </row>
    <row r="20" spans="1:4" x14ac:dyDescent="0.25">
      <c r="A20" s="45" t="s">
        <v>56</v>
      </c>
      <c r="B20" s="45"/>
      <c r="C20" s="4" t="s">
        <v>61</v>
      </c>
    </row>
    <row r="21" spans="1:4" x14ac:dyDescent="0.25">
      <c r="A21" s="46" t="s">
        <v>89</v>
      </c>
      <c r="B21" s="46"/>
      <c r="C21" s="7" t="str">
        <f>'Step 3 guidance'!D6</f>
        <v/>
      </c>
    </row>
    <row r="22" spans="1:4" x14ac:dyDescent="0.25">
      <c r="A22" s="9"/>
      <c r="B22" s="9"/>
      <c r="C22" s="9"/>
    </row>
    <row r="23" spans="1:4" ht="31.5" customHeight="1" x14ac:dyDescent="0.25">
      <c r="A23" s="8" t="s">
        <v>62</v>
      </c>
      <c r="B23" s="47" t="s">
        <v>81</v>
      </c>
      <c r="C23" s="47"/>
    </row>
    <row r="24" spans="1:4" ht="16.5" customHeight="1" x14ac:dyDescent="0.25">
      <c r="A24" s="45" t="s">
        <v>56</v>
      </c>
      <c r="B24" s="45"/>
      <c r="C24" s="4" t="s">
        <v>64</v>
      </c>
    </row>
    <row r="25" spans="1:4" x14ac:dyDescent="0.25">
      <c r="A25" s="46" t="s">
        <v>63</v>
      </c>
      <c r="B25" s="46"/>
      <c r="C25" s="10" t="str" cm="1">
        <f t="array" ref="C25:D25">IF('Step 6 guidance'!A6:B6&lt;&gt;"",'Step 6 guidance'!A6:B6,"")</f>
        <v/>
      </c>
      <c r="D25" s="1" t="str">
        <v/>
      </c>
    </row>
    <row r="26" spans="1:4" x14ac:dyDescent="0.25">
      <c r="A26" s="9"/>
      <c r="B26" s="9"/>
      <c r="C26" s="9"/>
    </row>
    <row r="27" spans="1:4" x14ac:dyDescent="0.25">
      <c r="A27" s="29" t="s">
        <v>65</v>
      </c>
      <c r="B27" s="47" t="s">
        <v>67</v>
      </c>
      <c r="C27" s="47"/>
    </row>
    <row r="28" spans="1:4" ht="15" customHeight="1" x14ac:dyDescent="0.25">
      <c r="A28" s="45" t="s">
        <v>56</v>
      </c>
      <c r="B28" s="45"/>
      <c r="C28" s="4" t="s">
        <v>68</v>
      </c>
    </row>
    <row r="29" spans="1:4" x14ac:dyDescent="0.25">
      <c r="A29" s="46" t="s">
        <v>66</v>
      </c>
      <c r="B29" s="46"/>
      <c r="C29" s="10"/>
    </row>
    <row r="30" spans="1:4" x14ac:dyDescent="0.25">
      <c r="A30" s="9"/>
      <c r="B30" s="9"/>
      <c r="C30" s="9"/>
    </row>
    <row r="31" spans="1:4" ht="29.25" customHeight="1" x14ac:dyDescent="0.25">
      <c r="A31" s="3" t="s">
        <v>69</v>
      </c>
      <c r="B31" s="47" t="s">
        <v>100</v>
      </c>
      <c r="C31" s="47"/>
    </row>
    <row r="32" spans="1:4" ht="26.25" customHeight="1" x14ac:dyDescent="0.25">
      <c r="A32" s="45" t="s">
        <v>56</v>
      </c>
      <c r="B32" s="45"/>
      <c r="C32" s="4" t="s">
        <v>70</v>
      </c>
    </row>
    <row r="33" spans="1:3" x14ac:dyDescent="0.25">
      <c r="A33" s="46" t="s">
        <v>90</v>
      </c>
      <c r="B33" s="46"/>
      <c r="C33" s="11" t="str">
        <f>IF(C25&lt;&gt;"",20.9*C25/(100+C25),"")</f>
        <v/>
      </c>
    </row>
    <row r="34" spans="1:3" x14ac:dyDescent="0.25">
      <c r="A34" s="9"/>
      <c r="B34" s="9"/>
      <c r="C34" s="9"/>
    </row>
    <row r="35" spans="1:3" ht="15.75" customHeight="1" x14ac:dyDescent="0.25">
      <c r="A35" s="29" t="s">
        <v>73</v>
      </c>
      <c r="B35" s="47" t="s">
        <v>71</v>
      </c>
      <c r="C35" s="47"/>
    </row>
    <row r="36" spans="1:3" x14ac:dyDescent="0.25">
      <c r="A36" s="45" t="s">
        <v>56</v>
      </c>
      <c r="B36" s="45"/>
      <c r="C36" s="4" t="s">
        <v>72</v>
      </c>
    </row>
    <row r="37" spans="1:3" x14ac:dyDescent="0.25">
      <c r="A37" s="46" t="s">
        <v>91</v>
      </c>
      <c r="B37" s="46"/>
      <c r="C37" s="12" t="str">
        <f>IF(AND(C8&lt;&gt;"",C9&lt;&gt;"",C10&lt;&gt;"",C11&lt;&gt;"",C12&lt;&gt;"",C13&lt;&gt;"",C17&lt;&gt;""),1000000*((C8*1.533)+(C9*5.525)+(C10*0.574)+(C11*-0.455)+(C12*0.138)+(C13*0.214))/C17,"")</f>
        <v/>
      </c>
    </row>
    <row r="38" spans="1:3" x14ac:dyDescent="0.25">
      <c r="A38" s="9"/>
      <c r="B38" s="9"/>
      <c r="C38" s="9"/>
    </row>
    <row r="39" spans="1:3" ht="30.75" customHeight="1" x14ac:dyDescent="0.25">
      <c r="A39" s="3" t="s">
        <v>76</v>
      </c>
      <c r="B39" s="47" t="s">
        <v>74</v>
      </c>
      <c r="C39" s="47"/>
    </row>
    <row r="40" spans="1:3" x14ac:dyDescent="0.25">
      <c r="A40" s="45" t="s">
        <v>56</v>
      </c>
      <c r="B40" s="45"/>
      <c r="C40" s="4" t="s">
        <v>75</v>
      </c>
    </row>
    <row r="41" spans="1:3" x14ac:dyDescent="0.25">
      <c r="A41" s="46" t="s">
        <v>92</v>
      </c>
      <c r="B41" s="46"/>
      <c r="C41" s="13" t="str">
        <f>IF(AND(C37&lt;&gt;"",C33&lt;&gt;"",C21&lt;&gt;""),((C21*C37+20.9)/(20.9-C33))/60,"")</f>
        <v/>
      </c>
    </row>
    <row r="42" spans="1:3" x14ac:dyDescent="0.25">
      <c r="A42" s="9"/>
      <c r="B42" s="9"/>
      <c r="C42" s="9"/>
    </row>
    <row r="43" spans="1:3" ht="30" customHeight="1" x14ac:dyDescent="0.25">
      <c r="A43" s="3" t="s">
        <v>77</v>
      </c>
      <c r="B43" s="47" t="s">
        <v>79</v>
      </c>
      <c r="C43" s="47"/>
    </row>
    <row r="44" spans="1:3" x14ac:dyDescent="0.25">
      <c r="A44" s="45" t="s">
        <v>56</v>
      </c>
      <c r="B44" s="45"/>
      <c r="C44" s="4" t="s">
        <v>78</v>
      </c>
    </row>
    <row r="45" spans="1:3" x14ac:dyDescent="0.25">
      <c r="A45" s="46" t="s">
        <v>93</v>
      </c>
      <c r="B45" s="46"/>
      <c r="C45" s="13" t="str">
        <f>IF(AND(C29&lt;&gt;"",C41&lt;&gt;""),C41*(460+C29)/528,"")</f>
        <v/>
      </c>
    </row>
    <row r="46" spans="1:3" x14ac:dyDescent="0.25">
      <c r="A46" s="2"/>
      <c r="B46" s="2"/>
      <c r="C46" s="2"/>
    </row>
    <row r="47" spans="1:3" x14ac:dyDescent="0.25">
      <c r="A47" s="2"/>
      <c r="B47" s="2"/>
      <c r="C47" s="2"/>
    </row>
    <row r="48" spans="1:3" x14ac:dyDescent="0.25">
      <c r="A48" s="2"/>
      <c r="B48" s="2"/>
      <c r="C48" s="2"/>
    </row>
    <row r="49" spans="1:3" x14ac:dyDescent="0.25">
      <c r="A49" s="2"/>
      <c r="B49" s="2"/>
      <c r="C49" s="2"/>
    </row>
    <row r="50" spans="1:3" x14ac:dyDescent="0.25">
      <c r="A50" s="2"/>
      <c r="B50" s="2"/>
      <c r="C50" s="2"/>
    </row>
    <row r="51" spans="1:3" x14ac:dyDescent="0.25">
      <c r="A51" s="2"/>
      <c r="B51" s="2"/>
      <c r="C51" s="2"/>
    </row>
    <row r="52" spans="1:3" x14ac:dyDescent="0.25">
      <c r="A52" s="2"/>
      <c r="B52" s="2"/>
      <c r="C52" s="2"/>
    </row>
    <row r="53" spans="1:3" x14ac:dyDescent="0.25">
      <c r="A53" s="2"/>
      <c r="B53" s="2"/>
      <c r="C53" s="2"/>
    </row>
  </sheetData>
  <sheetProtection algorithmName="SHA-512" hashValue="0euw49/ADRdwcVVtau7IbBYaL38lAzTTtCfcFFz2gu2OOdG+FSzrocSWdzw+XOGjsKokXSSaauQY9PeluNwbOQ==" saltValue="PtemuXfgUYGN8eJ4EUFUyQ==" spinCount="100000" sheet="1" selectLockedCells="1"/>
  <mergeCells count="30">
    <mergeCell ref="B5:C5"/>
    <mergeCell ref="B15:C15"/>
    <mergeCell ref="A6:C6"/>
    <mergeCell ref="A16:B16"/>
    <mergeCell ref="D8:D13"/>
    <mergeCell ref="A25:B25"/>
    <mergeCell ref="B27:C27"/>
    <mergeCell ref="A28:B28"/>
    <mergeCell ref="A29:B29"/>
    <mergeCell ref="A17:B17"/>
    <mergeCell ref="B19:C19"/>
    <mergeCell ref="A20:B20"/>
    <mergeCell ref="A21:B21"/>
    <mergeCell ref="B23:C23"/>
    <mergeCell ref="A1:F1"/>
    <mergeCell ref="A3:F3"/>
    <mergeCell ref="A2:F2"/>
    <mergeCell ref="A44:B44"/>
    <mergeCell ref="A45:B45"/>
    <mergeCell ref="A36:B36"/>
    <mergeCell ref="A37:B37"/>
    <mergeCell ref="B39:C39"/>
    <mergeCell ref="A40:B40"/>
    <mergeCell ref="A41:B41"/>
    <mergeCell ref="B31:C31"/>
    <mergeCell ref="A32:B32"/>
    <mergeCell ref="A33:B33"/>
    <mergeCell ref="B35:C35"/>
    <mergeCell ref="B43:C43"/>
    <mergeCell ref="A24:B24"/>
  </mergeCells>
  <conditionalFormatting sqref="C8:C13">
    <cfRule type="expression" dxfId="5" priority="3">
      <formula>$F$8:$F$13&lt;&gt;""</formula>
    </cfRule>
  </conditionalFormatting>
  <pageMargins left="0.7" right="0.7" top="0.75" bottom="0.75" header="0.3" footer="0.3"/>
  <pageSetup scale="80" orientation="portrait" horizontalDpi="1200" verticalDpi="1200" r:id="rId1"/>
  <headerFooter>
    <oddFooter>&amp;L&amp;8aq-f1-gi04a  •  12/13/22&amp;C&amp;8https://www.pca.state.mn.us • 651-296-6300 • 800-657-3864 • Use your preferred relay service • Available in alternative formats&amp;R&amp;8Page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AE4B2-551B-40DD-9DF7-0EBC9C789B39}">
  <sheetPr>
    <pageSetUpPr fitToPage="1"/>
  </sheetPr>
  <dimension ref="A1:O32"/>
  <sheetViews>
    <sheetView showGridLines="0" zoomScaleNormal="100" workbookViewId="0">
      <selection activeCell="F8" sqref="F8"/>
    </sheetView>
  </sheetViews>
  <sheetFormatPr defaultRowHeight="12" x14ac:dyDescent="0.2"/>
  <cols>
    <col min="1" max="1" width="22.85546875" style="16" customWidth="1"/>
    <col min="2" max="2" width="26.28515625" style="16" customWidth="1"/>
    <col min="3" max="3" width="22" style="16" customWidth="1"/>
    <col min="4" max="4" width="4.5703125" style="16" customWidth="1"/>
    <col min="5" max="5" width="19.7109375" style="16" customWidth="1"/>
    <col min="6" max="6" width="26.140625" style="16" customWidth="1"/>
    <col min="7" max="9" width="9.140625" style="16"/>
    <col min="10" max="10" width="15.28515625" style="16" hidden="1" customWidth="1"/>
    <col min="11" max="11" width="18.28515625" style="16" hidden="1" customWidth="1"/>
    <col min="12" max="12" width="14" style="16" hidden="1" customWidth="1"/>
    <col min="13" max="13" width="9.140625" style="16" hidden="1" customWidth="1"/>
    <col min="14" max="14" width="14" style="16" hidden="1" customWidth="1"/>
    <col min="15" max="15" width="13.140625" style="16" hidden="1" customWidth="1"/>
    <col min="16" max="16384" width="9.140625" style="16"/>
  </cols>
  <sheetData>
    <row r="1" spans="1:15" ht="24" customHeight="1" x14ac:dyDescent="0.3">
      <c r="A1" s="51" t="s">
        <v>97</v>
      </c>
      <c r="B1" s="51"/>
      <c r="C1" s="51"/>
      <c r="D1" s="51"/>
      <c r="E1" s="51"/>
      <c r="F1" s="51"/>
    </row>
    <row r="2" spans="1:15" ht="18.75" customHeight="1" x14ac:dyDescent="0.2">
      <c r="A2" s="60" t="s">
        <v>35</v>
      </c>
      <c r="B2" s="60"/>
      <c r="C2" s="60"/>
      <c r="D2" s="60"/>
      <c r="E2" s="60"/>
      <c r="F2" s="60"/>
    </row>
    <row r="3" spans="1:15" ht="15" customHeight="1" x14ac:dyDescent="0.3">
      <c r="A3" s="24"/>
      <c r="B3" s="24"/>
      <c r="C3" s="24"/>
      <c r="D3" s="24"/>
      <c r="E3" s="24"/>
      <c r="F3" s="24"/>
    </row>
    <row r="4" spans="1:15" ht="12.75" x14ac:dyDescent="0.2">
      <c r="A4" s="63" t="s">
        <v>12</v>
      </c>
      <c r="B4" s="63"/>
      <c r="C4" s="63"/>
      <c r="E4" s="52" t="s">
        <v>13</v>
      </c>
      <c r="F4" s="53"/>
      <c r="K4" s="16" t="s">
        <v>16</v>
      </c>
      <c r="L4" s="16" t="s">
        <v>17</v>
      </c>
      <c r="M4" s="16" t="s">
        <v>15</v>
      </c>
      <c r="N4" s="16" t="s">
        <v>20</v>
      </c>
      <c r="O4" s="16" t="s">
        <v>21</v>
      </c>
    </row>
    <row r="5" spans="1:15" ht="32.25" customHeight="1" x14ac:dyDescent="0.2">
      <c r="A5" s="54" t="s">
        <v>30</v>
      </c>
      <c r="B5" s="54"/>
      <c r="C5" s="54"/>
      <c r="E5" s="54" t="s">
        <v>34</v>
      </c>
      <c r="F5" s="54"/>
      <c r="J5" s="16" t="s">
        <v>18</v>
      </c>
      <c r="K5" s="16">
        <f>IF(AND(B8&lt;&gt;"",B9&lt;&gt;"",B10&lt;&gt;"",B11&lt;&gt;"",B12&lt;&gt;"",B13&lt;&gt;""),1,0)</f>
        <v>0</v>
      </c>
      <c r="L5" s="16">
        <f>IF(AND(B18&lt;&gt;"",B19&lt;&gt;"",B20&lt;&gt;"",B21&lt;&gt;"",B22&lt;&gt;""),1,0)</f>
        <v>0</v>
      </c>
      <c r="M5" s="16">
        <f>IF(B27&lt;&gt;"",1,0)</f>
        <v>0</v>
      </c>
      <c r="N5" s="16">
        <f>IF(AND(B32&lt;&gt;"",C32="dry basis"),1,0)</f>
        <v>0</v>
      </c>
      <c r="O5" s="16">
        <f>IF(AND(B32&lt;&gt;"",C32="wet basis"),1,0)</f>
        <v>0</v>
      </c>
    </row>
    <row r="6" spans="1:15" x14ac:dyDescent="0.2">
      <c r="A6" s="57" t="s">
        <v>0</v>
      </c>
      <c r="B6" s="58"/>
      <c r="C6" s="59"/>
      <c r="E6" s="55" t="s">
        <v>14</v>
      </c>
      <c r="F6" s="55"/>
    </row>
    <row r="7" spans="1:15" x14ac:dyDescent="0.2">
      <c r="A7" s="17" t="s">
        <v>8</v>
      </c>
      <c r="B7" s="55" t="s">
        <v>1</v>
      </c>
      <c r="C7" s="55"/>
      <c r="E7" s="17" t="s">
        <v>8</v>
      </c>
      <c r="F7" s="18" t="s">
        <v>1</v>
      </c>
    </row>
    <row r="8" spans="1:15" ht="14.25" customHeight="1" x14ac:dyDescent="0.2">
      <c r="A8" s="19" t="s">
        <v>2</v>
      </c>
      <c r="B8" s="56"/>
      <c r="C8" s="56"/>
      <c r="D8" s="61" t="str">
        <f>IF(SUM(B8:B13)&gt;100,"ERROR, sum of ultimate analysis cannot be greater than 100","")</f>
        <v/>
      </c>
      <c r="E8" s="19" t="s">
        <v>2</v>
      </c>
      <c r="F8" s="36" t="str">
        <f>IF(AND($K$5=1,$M$5=1),(100-$B$27)*B8/SUM($B$8:$B$13),IF(AND($L$5=1,$M$5=1,$O$5=1),(100-$B$27-$B$32)*B18/SUM($B$18:$B$22),IF(AND($L$5=1,$M$5=1,$N$5=1),(100-$F$14-$F$13)*B18/SUM($B$18:$B$22),"")))</f>
        <v/>
      </c>
    </row>
    <row r="9" spans="1:15" x14ac:dyDescent="0.2">
      <c r="A9" s="19" t="s">
        <v>3</v>
      </c>
      <c r="B9" s="56"/>
      <c r="C9" s="56"/>
      <c r="D9" s="61"/>
      <c r="E9" s="19" t="s">
        <v>3</v>
      </c>
      <c r="F9" s="36" t="str">
        <f>IF(AND($K$5=1,$M$5=1),(100-$B$27)*B9/SUM($B$8:$B$13),IF(AND($L$5=1,$M$5=1,$O$5=1),(100-$B$27-$B$32)*B19/SUM($B$18:$B$22),IF(AND($L$5=1,$M$5=1,$N$5=1),(100-$F$14-$F$13)*B19/SUM($B$18:$B$22),"")))</f>
        <v/>
      </c>
    </row>
    <row r="10" spans="1:15" x14ac:dyDescent="0.2">
      <c r="A10" s="19" t="s">
        <v>4</v>
      </c>
      <c r="B10" s="56"/>
      <c r="C10" s="56"/>
      <c r="D10" s="61"/>
      <c r="E10" s="19" t="s">
        <v>4</v>
      </c>
      <c r="F10" s="36" t="str">
        <f>IF(AND($K$5=1,$M$5=1),(100-$B$27)*B10/SUM($B$8:$B$13),IF(AND($L$5=1,$M$5=1,$O$5=1),(100-$B$27-$B$32)*B20/SUM($B$18:$B$22),IF(AND($L$5=1,$M$5=1,$N$5=1),(100-$F$14-$F$13)*B20/SUM($B$18:$B$22),"")))</f>
        <v/>
      </c>
    </row>
    <row r="11" spans="1:15" x14ac:dyDescent="0.2">
      <c r="A11" s="19" t="s">
        <v>5</v>
      </c>
      <c r="B11" s="56"/>
      <c r="C11" s="56"/>
      <c r="D11" s="61"/>
      <c r="E11" s="19" t="s">
        <v>5</v>
      </c>
      <c r="F11" s="36" t="str">
        <f>IF(AND($K$5=1,$M$5=1),(100-$B$27)*B11/SUM($B$8:$B$13),IF(AND($L$5=1,$M$5=1,$O$5=1),(100-$B$27-$B$32)*B21/SUM($B$18:$B$22),IF(AND($L$5=1,$M$5=1,$N$5=1),(100-$F$14-$F$13)*B21/SUM($B$18:$B$22),"")))</f>
        <v/>
      </c>
    </row>
    <row r="12" spans="1:15" x14ac:dyDescent="0.2">
      <c r="A12" s="19" t="s">
        <v>6</v>
      </c>
      <c r="B12" s="56"/>
      <c r="C12" s="56"/>
      <c r="D12" s="61"/>
      <c r="E12" s="19" t="s">
        <v>6</v>
      </c>
      <c r="F12" s="36" t="str">
        <f>IF(AND($K$5=1,$M$5=1),(100-$B$27)*B12/SUM($B$8:$B$13),IF(AND($L$5=1,$M$5=1,$O$5=1),(100-$B$27-$B$32)*B22/SUM($B$18:$B$22),IF(AND($L$5=1,$M$5=1,$N$5=1),(100-$F$14-$F$13)*B22/SUM($B$18:$B$22),"")))</f>
        <v/>
      </c>
      <c r="H12" s="20"/>
    </row>
    <row r="13" spans="1:15" ht="12.75" customHeight="1" x14ac:dyDescent="0.2">
      <c r="A13" s="19" t="s">
        <v>9</v>
      </c>
      <c r="B13" s="56"/>
      <c r="C13" s="56"/>
      <c r="D13" s="61"/>
      <c r="E13" s="19" t="s">
        <v>9</v>
      </c>
      <c r="F13" s="36" t="str">
        <f>IF(AND($K$5=1,$M$5=1),(100-$B$27)*B13/SUM($B$8:$B$13),IF(AND(L5=1,O5=1),B32,IF(AND(L5=1,N5=1),(100-B27)*B32/SUM(B18:B22),"")))</f>
        <v/>
      </c>
    </row>
    <row r="14" spans="1:15" s="21" customFormat="1" ht="21.75" customHeight="1" x14ac:dyDescent="0.2">
      <c r="E14" s="19" t="s">
        <v>15</v>
      </c>
      <c r="F14" s="37" t="str">
        <f>IF(OR(AND(K5=1,M5=1),AND(L5=1,M5=1)),B27,"")</f>
        <v/>
      </c>
    </row>
    <row r="15" spans="1:15" ht="26.25" customHeight="1" x14ac:dyDescent="0.2">
      <c r="A15" s="54" t="s">
        <v>11</v>
      </c>
      <c r="B15" s="54"/>
      <c r="C15" s="54"/>
    </row>
    <row r="16" spans="1:15" x14ac:dyDescent="0.2">
      <c r="A16" s="55" t="s">
        <v>10</v>
      </c>
      <c r="B16" s="55"/>
      <c r="C16" s="55"/>
    </row>
    <row r="17" spans="1:4" x14ac:dyDescent="0.2">
      <c r="A17" s="17" t="s">
        <v>8</v>
      </c>
      <c r="B17" s="55" t="s">
        <v>1</v>
      </c>
      <c r="C17" s="55"/>
    </row>
    <row r="18" spans="1:4" ht="15" customHeight="1" x14ac:dyDescent="0.2">
      <c r="A18" s="19" t="s">
        <v>2</v>
      </c>
      <c r="B18" s="56"/>
      <c r="C18" s="56"/>
      <c r="D18" s="62" t="str">
        <f>IF(SUM(B18:B22)&gt;100,"ERROR, sum of MAF analysis cannot be greater than 100","")</f>
        <v/>
      </c>
    </row>
    <row r="19" spans="1:4" ht="15" customHeight="1" x14ac:dyDescent="0.2">
      <c r="A19" s="19" t="s">
        <v>3</v>
      </c>
      <c r="B19" s="56"/>
      <c r="C19" s="56"/>
      <c r="D19" s="62"/>
    </row>
    <row r="20" spans="1:4" ht="15" customHeight="1" x14ac:dyDescent="0.2">
      <c r="A20" s="19" t="s">
        <v>4</v>
      </c>
      <c r="B20" s="56"/>
      <c r="C20" s="56"/>
      <c r="D20" s="62"/>
    </row>
    <row r="21" spans="1:4" ht="15" customHeight="1" x14ac:dyDescent="0.2">
      <c r="A21" s="19" t="s">
        <v>5</v>
      </c>
      <c r="B21" s="56"/>
      <c r="C21" s="56"/>
      <c r="D21" s="62"/>
    </row>
    <row r="22" spans="1:4" ht="15" customHeight="1" x14ac:dyDescent="0.2">
      <c r="A22" s="19" t="s">
        <v>6</v>
      </c>
      <c r="B22" s="56"/>
      <c r="C22" s="56"/>
      <c r="D22" s="62"/>
    </row>
    <row r="23" spans="1:4" s="21" customFormat="1" ht="24" customHeight="1" x14ac:dyDescent="0.2"/>
    <row r="24" spans="1:4" ht="26.25" customHeight="1" x14ac:dyDescent="0.2">
      <c r="A24" s="54" t="s">
        <v>23</v>
      </c>
      <c r="B24" s="54"/>
      <c r="C24" s="54"/>
    </row>
    <row r="25" spans="1:4" x14ac:dyDescent="0.2">
      <c r="A25" s="55" t="s">
        <v>7</v>
      </c>
      <c r="B25" s="55"/>
      <c r="C25" s="55"/>
    </row>
    <row r="26" spans="1:4" x14ac:dyDescent="0.2">
      <c r="A26" s="17" t="s">
        <v>8</v>
      </c>
      <c r="B26" s="55" t="s">
        <v>1</v>
      </c>
      <c r="C26" s="55"/>
    </row>
    <row r="27" spans="1:4" ht="13.5" x14ac:dyDescent="0.25">
      <c r="A27" s="19" t="s">
        <v>94</v>
      </c>
      <c r="B27" s="56"/>
      <c r="C27" s="56"/>
    </row>
    <row r="28" spans="1:4" x14ac:dyDescent="0.2">
      <c r="A28" s="21"/>
      <c r="B28" s="21"/>
      <c r="C28" s="21"/>
    </row>
    <row r="29" spans="1:4" ht="15.75" customHeight="1" x14ac:dyDescent="0.2">
      <c r="A29" s="54" t="s">
        <v>24</v>
      </c>
      <c r="B29" s="54"/>
      <c r="C29" s="54"/>
    </row>
    <row r="30" spans="1:4" x14ac:dyDescent="0.2">
      <c r="A30" s="55" t="s">
        <v>22</v>
      </c>
      <c r="B30" s="55"/>
      <c r="C30" s="55"/>
    </row>
    <row r="31" spans="1:4" ht="33" customHeight="1" x14ac:dyDescent="0.2">
      <c r="A31" s="17" t="s">
        <v>8</v>
      </c>
      <c r="B31" s="18" t="s">
        <v>1</v>
      </c>
      <c r="C31" s="22" t="s">
        <v>19</v>
      </c>
    </row>
    <row r="32" spans="1:4" x14ac:dyDescent="0.2">
      <c r="A32" s="19" t="s">
        <v>9</v>
      </c>
      <c r="B32" s="23"/>
      <c r="C32" s="40"/>
    </row>
  </sheetData>
  <sheetProtection algorithmName="SHA-512" hashValue="wAn09caIYCNPAUNb8+N1Am1740nMVH6PtanbJIIeTNOPH1PUgyfjnLdWCXtO78ew2VWjTXmw11APzaODnjPAGA==" saltValue="8Kxprj3SSE1RPVhkcqkUkA==" spinCount="100000" sheet="1" objects="1" scenarios="1"/>
  <mergeCells count="31">
    <mergeCell ref="A30:C30"/>
    <mergeCell ref="D8:D13"/>
    <mergeCell ref="D18:D22"/>
    <mergeCell ref="A4:C4"/>
    <mergeCell ref="A5:C5"/>
    <mergeCell ref="B27:C27"/>
    <mergeCell ref="B17:C17"/>
    <mergeCell ref="B18:C18"/>
    <mergeCell ref="B19:C19"/>
    <mergeCell ref="B20:C20"/>
    <mergeCell ref="B21:C21"/>
    <mergeCell ref="B22:C22"/>
    <mergeCell ref="A24:C24"/>
    <mergeCell ref="A25:C25"/>
    <mergeCell ref="B26:C26"/>
    <mergeCell ref="B11:C11"/>
    <mergeCell ref="A1:F1"/>
    <mergeCell ref="E4:F4"/>
    <mergeCell ref="E5:F5"/>
    <mergeCell ref="E6:F6"/>
    <mergeCell ref="A29:C29"/>
    <mergeCell ref="B12:C12"/>
    <mergeCell ref="B13:C13"/>
    <mergeCell ref="A15:C15"/>
    <mergeCell ref="A16:C16"/>
    <mergeCell ref="A6:C6"/>
    <mergeCell ref="B7:C7"/>
    <mergeCell ref="B8:C8"/>
    <mergeCell ref="B9:C9"/>
    <mergeCell ref="B10:C10"/>
    <mergeCell ref="A2:F2"/>
  </mergeCells>
  <conditionalFormatting sqref="F8:F14">
    <cfRule type="expression" dxfId="4" priority="4">
      <formula>$F$8:$F$14&lt;&gt;""</formula>
    </cfRule>
  </conditionalFormatting>
  <dataValidations count="6">
    <dataValidation type="custom" allowBlank="1" showInputMessage="1" showErrorMessage="1" error="This value must be equal to or between 0 and 100." sqref="B32" xr:uid="{2205FF54-485D-4F84-8661-DCDCB31777D5}">
      <formula1>AND(B32&lt;=100,B32&gt;=0)</formula1>
    </dataValidation>
    <dataValidation type="list" allowBlank="1" showInputMessage="1" showErrorMessage="1" error="user must select from drop-down list" sqref="C32" xr:uid="{D25CA7A8-8E6D-4979-89CF-F980E135E5F8}">
      <formula1>"wet basis,dry basis"</formula1>
    </dataValidation>
    <dataValidation type="custom" allowBlank="1" showInputMessage="1" showErrorMessage="1" error="This value must be equal to or between 0 and 100." sqref="B27:C27" xr:uid="{9B1B8402-92B6-4634-93E3-CAC099027A05}">
      <formula1>AND(B27:C27&lt;=100,B27:C27&gt;=0)</formula1>
    </dataValidation>
    <dataValidation type="custom" allowBlank="1" showInputMessage="1" showErrorMessage="1" error="The value must be equal to or between 0 and 100. Values should not be present in both Ultimate analysis and MAF analysis." sqref="B9:C9" xr:uid="{4E1FF9E6-65EC-48A9-A0B5-EAF1DD2C519D}">
      <formula1>AND(B9:C9&lt;=100,B9:C9&gt;=0,B19:B20="")</formula1>
    </dataValidation>
    <dataValidation type="custom" allowBlank="1" showInputMessage="1" showErrorMessage="1" error="The value must be equal to or between 0 and 100. Values should not be present in both Ultimate analysis and MAF analysis." sqref="B8:C8 B10:C13" xr:uid="{69B4E8BD-33F6-4CD0-B07A-B2FDCF29FC60}">
      <formula1>AND(B8:C8&lt;=100,B8:C8&gt;=0,B18:C18="")</formula1>
    </dataValidation>
    <dataValidation type="custom" allowBlank="1" showInputMessage="1" showErrorMessage="1" error="The value must be equal to or between 0 and 100. Values should not be present in both Ultimate analysis and MAF analysis." sqref="B18:C22" xr:uid="{BC5F0EB4-0B55-4326-9BFC-0297FEFA48F1}">
      <formula1>AND(B18:C18&lt;=100,B18:C18&gt;=0,B8:C8="")</formula1>
    </dataValidation>
  </dataValidations>
  <pageMargins left="0.7" right="0.7" top="0.75" bottom="0.75" header="0.3" footer="0.3"/>
  <pageSetup scale="74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A4FD8-3D56-4B4B-9C9D-A895C4BFAD79}">
  <sheetPr>
    <pageSetUpPr fitToPage="1"/>
  </sheetPr>
  <dimension ref="A1:N21"/>
  <sheetViews>
    <sheetView showGridLines="0" workbookViewId="0">
      <selection activeCell="A6" sqref="A6:B6"/>
    </sheetView>
  </sheetViews>
  <sheetFormatPr defaultRowHeight="12" x14ac:dyDescent="0.2"/>
  <cols>
    <col min="1" max="1" width="30.85546875" style="16" customWidth="1"/>
    <col min="2" max="2" width="24.85546875" style="16" customWidth="1"/>
    <col min="3" max="3" width="7" style="16" customWidth="1"/>
    <col min="4" max="4" width="42.5703125" style="16" customWidth="1"/>
    <col min="5" max="9" width="9.140625" style="16"/>
    <col min="10" max="10" width="0" style="16" hidden="1" customWidth="1"/>
    <col min="11" max="11" width="15.5703125" style="16" hidden="1" customWidth="1"/>
    <col min="12" max="13" width="15.28515625" style="16" hidden="1" customWidth="1"/>
    <col min="14" max="14" width="16.5703125" style="16" hidden="1" customWidth="1"/>
    <col min="15" max="16384" width="9.140625" style="16"/>
  </cols>
  <sheetData>
    <row r="1" spans="1:14" ht="23.25" customHeight="1" x14ac:dyDescent="0.3">
      <c r="A1" s="51" t="s">
        <v>98</v>
      </c>
      <c r="B1" s="51"/>
      <c r="C1" s="51"/>
      <c r="D1" s="51"/>
      <c r="E1" s="51"/>
    </row>
    <row r="2" spans="1:14" ht="10.5" customHeight="1" x14ac:dyDescent="0.2"/>
    <row r="3" spans="1:14" ht="12.75" x14ac:dyDescent="0.2">
      <c r="A3" s="66" t="s">
        <v>12</v>
      </c>
      <c r="B3" s="66"/>
      <c r="D3" s="26" t="s">
        <v>13</v>
      </c>
      <c r="L3" s="16" t="s">
        <v>31</v>
      </c>
      <c r="M3" s="16" t="s">
        <v>32</v>
      </c>
      <c r="N3" s="16" t="s">
        <v>33</v>
      </c>
    </row>
    <row r="4" spans="1:14" ht="30.75" customHeight="1" x14ac:dyDescent="0.25">
      <c r="A4" s="54" t="s">
        <v>25</v>
      </c>
      <c r="B4" s="54"/>
      <c r="D4" s="28" t="s">
        <v>95</v>
      </c>
      <c r="K4" s="16" t="s">
        <v>18</v>
      </c>
      <c r="L4" s="16">
        <f>IF(A6&lt;&gt;"",1,0)</f>
        <v>0</v>
      </c>
      <c r="M4" s="16">
        <f>IF(A10&lt;&gt;"",1,0)</f>
        <v>0</v>
      </c>
      <c r="N4" s="16">
        <f>IF(AND(B15&lt;&gt;"",B16&lt;&gt;"",B17&lt;&gt;"",B18&lt;&gt;"",B19&lt;&gt;"",B20&lt;&gt;"",B21&lt;&gt;""),1,0)</f>
        <v>0</v>
      </c>
    </row>
    <row r="5" spans="1:14" x14ac:dyDescent="0.2">
      <c r="A5" s="55" t="s">
        <v>26</v>
      </c>
      <c r="B5" s="55"/>
      <c r="D5" s="18" t="s">
        <v>27</v>
      </c>
    </row>
    <row r="6" spans="1:14" x14ac:dyDescent="0.2">
      <c r="A6" s="64"/>
      <c r="B6" s="64"/>
      <c r="D6" s="38" t="str">
        <f>IF(AND(L4=1,N4=1), A6*(1-B21/SUM(B15:B21)),IF(AND(M4=1,N4=1),A10*(1-(B21+B20)/SUM(B15:B21)),""))</f>
        <v/>
      </c>
    </row>
    <row r="8" spans="1:14" ht="54" customHeight="1" x14ac:dyDescent="0.2">
      <c r="A8" s="54" t="s">
        <v>28</v>
      </c>
      <c r="B8" s="54"/>
    </row>
    <row r="9" spans="1:14" x14ac:dyDescent="0.2">
      <c r="A9" s="55" t="s">
        <v>29</v>
      </c>
      <c r="B9" s="55"/>
    </row>
    <row r="10" spans="1:14" x14ac:dyDescent="0.2">
      <c r="A10" s="64"/>
      <c r="B10" s="64"/>
    </row>
    <row r="12" spans="1:14" ht="43.5" customHeight="1" x14ac:dyDescent="0.2">
      <c r="A12" s="54" t="s">
        <v>96</v>
      </c>
      <c r="B12" s="54"/>
    </row>
    <row r="13" spans="1:14" x14ac:dyDescent="0.2">
      <c r="A13" s="55" t="s">
        <v>14</v>
      </c>
      <c r="B13" s="55"/>
    </row>
    <row r="14" spans="1:14" x14ac:dyDescent="0.2">
      <c r="A14" s="17" t="s">
        <v>8</v>
      </c>
      <c r="B14" s="18" t="s">
        <v>1</v>
      </c>
    </row>
    <row r="15" spans="1:14" ht="15" customHeight="1" x14ac:dyDescent="0.2">
      <c r="A15" s="19" t="s">
        <v>2</v>
      </c>
      <c r="B15" s="27" t="str">
        <f>IF('Step 1 guidance'!F8&lt;&gt;"",'Step 1 guidance'!F8,"")</f>
        <v/>
      </c>
      <c r="C15" s="65" t="str">
        <f>IF(SUM(B15:B21)&gt;100,"ERROR, sum of ultimate analysis cannot be greater than 100","")</f>
        <v/>
      </c>
    </row>
    <row r="16" spans="1:14" ht="15" customHeight="1" x14ac:dyDescent="0.2">
      <c r="A16" s="19" t="s">
        <v>3</v>
      </c>
      <c r="B16" s="27" t="str">
        <f>IF('Step 1 guidance'!F9&lt;&gt;"",'Step 1 guidance'!F9,"")</f>
        <v/>
      </c>
      <c r="C16" s="65"/>
    </row>
    <row r="17" spans="1:3" ht="15" customHeight="1" x14ac:dyDescent="0.2">
      <c r="A17" s="19" t="s">
        <v>4</v>
      </c>
      <c r="B17" s="27" t="str">
        <f>IF('Step 1 guidance'!F10&lt;&gt;"",'Step 1 guidance'!F10,"")</f>
        <v/>
      </c>
      <c r="C17" s="65"/>
    </row>
    <row r="18" spans="1:3" ht="15" customHeight="1" x14ac:dyDescent="0.2">
      <c r="A18" s="19" t="s">
        <v>5</v>
      </c>
      <c r="B18" s="27" t="str">
        <f>IF('Step 1 guidance'!F11&lt;&gt;"",'Step 1 guidance'!F11,"")</f>
        <v/>
      </c>
      <c r="C18" s="65"/>
    </row>
    <row r="19" spans="1:3" ht="15" customHeight="1" x14ac:dyDescent="0.2">
      <c r="A19" s="19" t="s">
        <v>6</v>
      </c>
      <c r="B19" s="27" t="str">
        <f>IF('Step 1 guidance'!F12&lt;&gt;"",'Step 1 guidance'!F12,"")</f>
        <v/>
      </c>
      <c r="C19" s="65"/>
    </row>
    <row r="20" spans="1:3" ht="15" customHeight="1" x14ac:dyDescent="0.2">
      <c r="A20" s="19" t="s">
        <v>9</v>
      </c>
      <c r="B20" s="27" t="str">
        <f>IF('Step 1 guidance'!F13&lt;&gt;"",'Step 1 guidance'!F13,"")</f>
        <v/>
      </c>
      <c r="C20" s="65"/>
    </row>
    <row r="21" spans="1:3" x14ac:dyDescent="0.2">
      <c r="A21" s="19" t="s">
        <v>15</v>
      </c>
      <c r="B21" s="27" t="str">
        <f>IF('Step 1 guidance'!F14&lt;&gt;"",'Step 1 guidance'!F14,"")</f>
        <v/>
      </c>
      <c r="C21" s="65"/>
    </row>
  </sheetData>
  <sheetProtection algorithmName="SHA-512" hashValue="KB4XMQcveZjy9bW0+Br/7HewlTLKsz/1OGl573xS2TW/5h7lN0YrqQmOjQIoCguYBSIMaRjhSzYbSNqCSyI/fw==" saltValue="LskGNve0LpdiMJLfiyRgQQ==" spinCount="100000" sheet="1" objects="1" scenarios="1"/>
  <mergeCells count="11">
    <mergeCell ref="A1:E1"/>
    <mergeCell ref="A6:B6"/>
    <mergeCell ref="C15:C21"/>
    <mergeCell ref="A3:B3"/>
    <mergeCell ref="A4:B4"/>
    <mergeCell ref="A5:B5"/>
    <mergeCell ref="A13:B13"/>
    <mergeCell ref="A12:B12"/>
    <mergeCell ref="A10:B10"/>
    <mergeCell ref="A9:B9"/>
    <mergeCell ref="A8:B8"/>
  </mergeCells>
  <conditionalFormatting sqref="D6">
    <cfRule type="expression" dxfId="3" priority="1">
      <formula>$D$6&lt;&gt;""</formula>
    </cfRule>
  </conditionalFormatting>
  <dataValidations count="4">
    <dataValidation type="custom" allowBlank="1" showInputMessage="1" showErrorMessage="1" error="The value must be equal to or between 0 and 100. Values should not be present in both Ultimate analysis and MAF analysis." sqref="D6" xr:uid="{EF4F02CC-4D8A-484C-AA45-DFB72B5E8CEE}">
      <formula1>AND(D6&lt;=100,D6&gt;=0,D16="")</formula1>
    </dataValidation>
    <dataValidation allowBlank="1" showInputMessage="1" sqref="A6:B6" xr:uid="{CCB46DDE-C7E4-4C86-B7B4-E664527EA430}"/>
    <dataValidation allowBlank="1" error="The value must be equal to or between 0 and 100. Values should not be present in both dry basis (ultimate analysis) and MAF analysis." sqref="A10:B10" xr:uid="{A83F6EC9-3289-41B3-8A0B-050973798A5D}"/>
    <dataValidation errorStyle="warning" allowBlank="1" showInputMessage="1" sqref="B15:B21" xr:uid="{EDE91084-3B07-4416-B162-6F63F3BAB7B2}"/>
  </dataValidations>
  <pageMargins left="0.7" right="0.7" top="0.75" bottom="0.75" header="0.3" footer="0.3"/>
  <pageSetup scale="7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F7E16748-F73A-4A3C-B3C6-9F83CE9ABD22}">
            <xm:f>'Step 1 guidance'!$F$8:$F$14&lt;&gt;""</xm:f>
            <x14:dxf>
              <fill>
                <patternFill>
                  <bgColor theme="7" tint="0.79998168889431442"/>
                </patternFill>
              </fill>
            </x14:dxf>
          </x14:cfRule>
          <xm:sqref>B15:B21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64564-9BF3-421B-8155-2F6F8030B06C}">
  <sheetPr>
    <pageSetUpPr fitToPage="1"/>
  </sheetPr>
  <dimension ref="A1:S14"/>
  <sheetViews>
    <sheetView workbookViewId="0">
      <selection activeCell="A6" sqref="A6:B6"/>
    </sheetView>
  </sheetViews>
  <sheetFormatPr defaultRowHeight="12" x14ac:dyDescent="0.2"/>
  <cols>
    <col min="1" max="1" width="28.85546875" style="16" customWidth="1"/>
    <col min="2" max="2" width="18.85546875" style="16" customWidth="1"/>
    <col min="3" max="3" width="9.140625" style="16"/>
    <col min="4" max="4" width="40.28515625" style="16" customWidth="1"/>
    <col min="5" max="10" width="9.140625" style="16"/>
    <col min="11" max="11" width="18" style="16" hidden="1" customWidth="1"/>
    <col min="12" max="17" width="0" style="16" hidden="1" customWidth="1"/>
    <col min="18" max="18" width="13.5703125" style="16" hidden="1" customWidth="1"/>
    <col min="19" max="19" width="0" style="16" hidden="1" customWidth="1"/>
    <col min="20" max="16384" width="9.140625" style="16"/>
  </cols>
  <sheetData>
    <row r="1" spans="1:19" ht="21.75" customHeight="1" x14ac:dyDescent="0.3">
      <c r="A1" s="51" t="s">
        <v>101</v>
      </c>
      <c r="B1" s="51"/>
      <c r="C1" s="51"/>
      <c r="D1" s="51"/>
    </row>
    <row r="2" spans="1:19" x14ac:dyDescent="0.2">
      <c r="D2" s="21"/>
    </row>
    <row r="3" spans="1:19" ht="12.75" x14ac:dyDescent="0.2">
      <c r="A3" s="66" t="s">
        <v>12</v>
      </c>
      <c r="B3" s="66"/>
      <c r="D3" s="26" t="s">
        <v>13</v>
      </c>
      <c r="L3" s="16" t="s">
        <v>39</v>
      </c>
      <c r="M3" s="16" t="s">
        <v>40</v>
      </c>
      <c r="N3" s="16" t="s">
        <v>41</v>
      </c>
      <c r="O3" s="16">
        <f>IF(B10="MJ/kg",1,0)</f>
        <v>0</v>
      </c>
      <c r="P3" s="16">
        <f>IF(O3=1,"kg",0)</f>
        <v>0</v>
      </c>
      <c r="Q3" s="16" t="s">
        <v>46</v>
      </c>
      <c r="R3" s="16" t="s">
        <v>48</v>
      </c>
      <c r="S3" s="16" t="s">
        <v>49</v>
      </c>
    </row>
    <row r="4" spans="1:19" ht="31.5" customHeight="1" x14ac:dyDescent="0.2">
      <c r="A4" s="54" t="s">
        <v>36</v>
      </c>
      <c r="B4" s="54"/>
      <c r="C4" s="34"/>
      <c r="D4" s="28" t="s">
        <v>47</v>
      </c>
      <c r="K4" s="16" t="s">
        <v>18</v>
      </c>
      <c r="L4" s="16">
        <f>IF(A6&lt;&gt;"",1,0)</f>
        <v>0</v>
      </c>
      <c r="M4" s="16">
        <f>IF(A10&lt;&gt;"",1,0)</f>
        <v>0</v>
      </c>
      <c r="N4" s="16" t="s">
        <v>42</v>
      </c>
      <c r="O4" s="16">
        <f>IF(B10="MJ/m^3",1,0)</f>
        <v>0</v>
      </c>
      <c r="P4" s="16">
        <f>IF(O4=1,"m^3",0)</f>
        <v>0</v>
      </c>
      <c r="Q4" s="16" t="e">
        <f>VLOOKUP(1,O3:P7,2,FALSE)</f>
        <v>#N/A</v>
      </c>
      <c r="R4" s="30">
        <v>9.4782000000000004E-4</v>
      </c>
      <c r="S4" s="16">
        <f>1/1000000</f>
        <v>9.9999999999999995E-7</v>
      </c>
    </row>
    <row r="5" spans="1:19" ht="13.5" x14ac:dyDescent="0.25">
      <c r="A5" s="55" t="s">
        <v>103</v>
      </c>
      <c r="B5" s="55"/>
      <c r="D5" s="31" t="s">
        <v>103</v>
      </c>
      <c r="M5" s="16">
        <f>IF(M4=1,B10,0)</f>
        <v>0</v>
      </c>
      <c r="N5" s="16" t="s">
        <v>43</v>
      </c>
      <c r="O5" s="16">
        <f>IF(B10="Btu/lb",1,0)</f>
        <v>0</v>
      </c>
      <c r="P5" s="16">
        <f>IF(O5=1,"lb",0)</f>
        <v>0</v>
      </c>
    </row>
    <row r="6" spans="1:19" x14ac:dyDescent="0.2">
      <c r="A6" s="67"/>
      <c r="B6" s="67"/>
      <c r="D6" s="39" t="str">
        <f>IF(L4=1,A6,IF(AND(M4=1,MAX(O3:O7)=1,OR(M5="MJ/kg",M5="MJ/m^3")),A10*A14*R4,IF(AND(M4=1,MAX(O3:O7)=1,OR(M5="Btu/lb",M5="Btu/ft^3",M5="Btu/gal")),A10*A14*S4,"")))</f>
        <v/>
      </c>
      <c r="N6" s="16" t="s">
        <v>45</v>
      </c>
      <c r="O6" s="16">
        <f>IF(B10="Btu/ft^3",1,0)</f>
        <v>0</v>
      </c>
      <c r="P6" s="16">
        <f>IF(O6=1,"ft^3",0)</f>
        <v>0</v>
      </c>
    </row>
    <row r="7" spans="1:19" ht="19.5" customHeight="1" x14ac:dyDescent="0.2">
      <c r="N7" s="16" t="s">
        <v>44</v>
      </c>
      <c r="O7" s="16">
        <f>IF(B10="Btu/gal",1,0)</f>
        <v>0</v>
      </c>
      <c r="P7" s="16">
        <f>IF(O7=1,"gal",0)</f>
        <v>0</v>
      </c>
    </row>
    <row r="8" spans="1:19" ht="25.5" customHeight="1" x14ac:dyDescent="0.2">
      <c r="A8" s="54" t="s">
        <v>104</v>
      </c>
      <c r="B8" s="54"/>
    </row>
    <row r="9" spans="1:19" x14ac:dyDescent="0.2">
      <c r="A9" s="17" t="s">
        <v>37</v>
      </c>
      <c r="B9" s="32" t="s">
        <v>38</v>
      </c>
    </row>
    <row r="10" spans="1:19" x14ac:dyDescent="0.2">
      <c r="A10" s="33"/>
      <c r="B10" s="41"/>
    </row>
    <row r="11" spans="1:19" ht="21" customHeight="1" x14ac:dyDescent="0.2"/>
    <row r="12" spans="1:19" ht="28.5" customHeight="1" x14ac:dyDescent="0.2">
      <c r="A12" s="54" t="str">
        <f>IF(B10&lt;&gt;"","Next, enter the maximum combustion rate in units of "&amp;Q4&amp;"/hr.","If fuel heat input (MMBtu/hr) is unknown, enter fuel heat of combustion information above.")</f>
        <v>If fuel heat input (MMBtu/hr) is unknown, enter fuel heat of combustion information above.</v>
      </c>
      <c r="B12" s="54"/>
    </row>
    <row r="13" spans="1:19" x14ac:dyDescent="0.2">
      <c r="A13" s="55" t="str">
        <f>IF(B10&lt;&gt;"","Fuel combustion rate ("&amp;Q4&amp;"/hr)","Fuel combustion rate")</f>
        <v>Fuel combustion rate</v>
      </c>
      <c r="B13" s="55"/>
    </row>
    <row r="14" spans="1:19" x14ac:dyDescent="0.2">
      <c r="A14" s="64"/>
      <c r="B14" s="64"/>
    </row>
  </sheetData>
  <sheetProtection algorithmName="SHA-512" hashValue="ehdLiVlbLsTcVgp4Qlb5pHELUfEpBWatSZumHQ3DnnBNlEFgDWD0YoB8XDrGa8M30HKyhBPaBtw+f9wxF2P3xA==" saltValue="j0r4CtQOWFjB2XghyxltNw==" spinCount="100000" sheet="1" objects="1" scenarios="1"/>
  <mergeCells count="9">
    <mergeCell ref="A1:D1"/>
    <mergeCell ref="A13:B13"/>
    <mergeCell ref="A14:B14"/>
    <mergeCell ref="A3:B3"/>
    <mergeCell ref="A4:B4"/>
    <mergeCell ref="A5:B5"/>
    <mergeCell ref="A6:B6"/>
    <mergeCell ref="A8:B8"/>
    <mergeCell ref="A12:B12"/>
  </mergeCells>
  <conditionalFormatting sqref="D6">
    <cfRule type="expression" dxfId="1" priority="1">
      <formula>$D$6&lt;&gt;""</formula>
    </cfRule>
  </conditionalFormatting>
  <dataValidations count="3">
    <dataValidation type="list" allowBlank="1" showInputMessage="1" showErrorMessage="1" error="Select from dropdown" sqref="B10" xr:uid="{6F1F9B5E-E118-4602-AECF-15A2D164DFAC}">
      <formula1>"MJ/kg, MJ/m^3, Btu/lb, Btu/ft^3, Btu/gal"</formula1>
    </dataValidation>
    <dataValidation type="custom" allowBlank="1" showInputMessage="1" showErrorMessage="1" error="The value must be equal to or between 0 and 100. Values should not be present in both Ultimate analysis and MAF analysis." sqref="D6" xr:uid="{53CECB9D-143F-4E5F-AA33-522B6E4F6CFD}">
      <formula1>AND(D6&lt;=100,D6&gt;=0,D16="")</formula1>
    </dataValidation>
    <dataValidation type="decimal" operator="greaterThan" allowBlank="1" showInputMessage="1" showErrorMessage="1" error="Enter a positive numerical digit" sqref="A10 A14:B14" xr:uid="{988E5FB1-8E14-498C-B3B2-77411075C0EC}">
      <formula1>0</formula1>
    </dataValidation>
  </dataValidations>
  <pageMargins left="0.7" right="0.7" top="0.75" bottom="0.75" header="0.3" footer="0.3"/>
  <pageSetup scale="93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FD0C6-B292-4F5D-9B29-A167AA3B28CC}">
  <sheetPr>
    <pageSetUpPr fitToPage="1"/>
  </sheetPr>
  <dimension ref="A1:E20"/>
  <sheetViews>
    <sheetView workbookViewId="0">
      <selection activeCell="A6" sqref="A6:B6"/>
    </sheetView>
  </sheetViews>
  <sheetFormatPr defaultRowHeight="15" x14ac:dyDescent="0.25"/>
  <cols>
    <col min="1" max="1" width="19.140625" customWidth="1"/>
    <col min="2" max="2" width="29.42578125" customWidth="1"/>
    <col min="4" max="4" width="22.28515625" customWidth="1"/>
    <col min="5" max="5" width="21.42578125" customWidth="1"/>
  </cols>
  <sheetData>
    <row r="1" spans="1:5" ht="18.75" x14ac:dyDescent="0.3">
      <c r="A1" s="68" t="s">
        <v>102</v>
      </c>
      <c r="B1" s="68"/>
      <c r="C1" s="68"/>
      <c r="D1" s="68"/>
    </row>
    <row r="2" spans="1:5" x14ac:dyDescent="0.25">
      <c r="A2" s="25"/>
      <c r="B2" s="25"/>
      <c r="C2" s="25"/>
      <c r="D2" s="25"/>
      <c r="E2" s="25"/>
    </row>
    <row r="3" spans="1:5" x14ac:dyDescent="0.25">
      <c r="A3" s="66" t="s">
        <v>51</v>
      </c>
      <c r="B3" s="66"/>
      <c r="C3" s="35"/>
      <c r="D3" s="66" t="s">
        <v>52</v>
      </c>
      <c r="E3" s="66"/>
    </row>
    <row r="4" spans="1:5" ht="30" customHeight="1" x14ac:dyDescent="0.25">
      <c r="A4" s="54" t="s">
        <v>105</v>
      </c>
      <c r="B4" s="54"/>
      <c r="C4" s="34"/>
      <c r="D4" s="54" t="s">
        <v>106</v>
      </c>
      <c r="E4" s="54"/>
    </row>
    <row r="5" spans="1:5" x14ac:dyDescent="0.25">
      <c r="A5" s="55" t="s">
        <v>50</v>
      </c>
      <c r="B5" s="55"/>
      <c r="C5" s="16"/>
      <c r="D5" s="55" t="s">
        <v>53</v>
      </c>
      <c r="E5" s="55"/>
    </row>
    <row r="6" spans="1:5" x14ac:dyDescent="0.25">
      <c r="A6" s="70"/>
      <c r="B6" s="70"/>
      <c r="C6" s="16"/>
      <c r="D6" s="71" t="str">
        <f>IF(A6&lt;&gt;"",20.9*A6/(100+A6),"")</f>
        <v/>
      </c>
      <c r="E6" s="71"/>
    </row>
    <row r="7" spans="1:5" x14ac:dyDescent="0.25">
      <c r="A7" s="16"/>
      <c r="B7" s="16"/>
      <c r="C7" s="16"/>
      <c r="D7" s="16"/>
      <c r="E7" s="16"/>
    </row>
    <row r="20" spans="1:3" x14ac:dyDescent="0.25">
      <c r="A20" s="69" t="s">
        <v>80</v>
      </c>
      <c r="B20" s="69"/>
      <c r="C20" s="69"/>
    </row>
  </sheetData>
  <sheetProtection algorithmName="SHA-512" hashValue="7TZX1eCWVoZg4dbwFcmqlNVoysuzvM6HGuG7UcJC9U2KsPt/WGsf5CzNVi5/mk9PHlVWW2ZB0KEwKVNufdQQFw==" saltValue="qgRY8yJHcaDMdrfN+pa0bg==" spinCount="100000" sheet="1" objects="1" scenarios="1"/>
  <mergeCells count="10">
    <mergeCell ref="A1:D1"/>
    <mergeCell ref="A20:C20"/>
    <mergeCell ref="A3:B3"/>
    <mergeCell ref="A4:B4"/>
    <mergeCell ref="A5:B5"/>
    <mergeCell ref="A6:B6"/>
    <mergeCell ref="D3:E3"/>
    <mergeCell ref="D4:E4"/>
    <mergeCell ref="D5:E5"/>
    <mergeCell ref="D6:E6"/>
  </mergeCells>
  <conditionalFormatting sqref="D6:E6">
    <cfRule type="expression" dxfId="0" priority="1">
      <formula>$D$6&lt;&gt;""</formula>
    </cfRule>
  </conditionalFormatting>
  <dataValidations count="2">
    <dataValidation type="decimal" allowBlank="1" showInputMessage="1" showErrorMessage="1" sqref="A6:B6" xr:uid="{886922E8-232F-4F8D-9C39-9A0EE9B224AC}">
      <formula1>0</formula1>
      <formula2>100000</formula2>
    </dataValidation>
    <dataValidation showInputMessage="1" showErrorMessage="1" sqref="D6:E6" xr:uid="{3B4AA3FA-E6B9-415E-B864-AD130023D180}"/>
  </dataValidations>
  <pageMargins left="0.7" right="0.7" top="0.75" bottom="0.75" header="0.3" footer="0.3"/>
  <pageSetup scale="8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1.2 Alt. Method (flue gas flow)</vt:lpstr>
      <vt:lpstr>Step 1 guidance</vt:lpstr>
      <vt:lpstr>Step 2 guidance</vt:lpstr>
      <vt:lpstr>Step 3 guidance</vt:lpstr>
      <vt:lpstr>Step 6 guidance</vt:lpstr>
    </vt:vector>
  </TitlesOfParts>
  <Manager>Chris Klucas (SS)</Manager>
  <Company>pca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Flue gas rate estimation for stack or vent flow rates template</dc:title>
  <dc:subject>Users will use this template to help estimate flue gas flow.</dc:subject>
  <dc:creator>Minnesota Pollution Control Agency - Joshua Markham (Sandra Simbeck)</dc:creator>
  <cp:keywords>minnesota pollution control agency,aq-f1-gi04a,air quality,flue gas flow, flue gas flow rate rate estimation,combustion</cp:keywords>
  <dc:description>Password protected.</dc:description>
  <cp:lastModifiedBy>Simbeck, Sandra</cp:lastModifiedBy>
  <cp:lastPrinted>2022-12-02T18:25:28Z</cp:lastPrinted>
  <dcterms:created xsi:type="dcterms:W3CDTF">2022-05-13T16:38:22Z</dcterms:created>
  <dcterms:modified xsi:type="dcterms:W3CDTF">2022-12-13T18:21:20Z</dcterms:modified>
  <cp:category>air quality,permitting</cp:category>
</cp:coreProperties>
</file>